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746" activeTab="3"/>
  </bookViews>
  <sheets>
    <sheet name="Справочник" sheetId="1" r:id="rId1"/>
    <sheet name="Мандатная (список)" sheetId="2" state="hidden" r:id="rId2"/>
    <sheet name="Мандатная" sheetId="3" r:id="rId3"/>
    <sheet name="Сводный" sheetId="4" r:id="rId4"/>
    <sheet name="Квалификация" sheetId="5" r:id="rId5"/>
    <sheet name="Спринт" sheetId="6" r:id="rId6"/>
    <sheet name="Слалом (обший)" sheetId="7" state="hidden" r:id="rId7"/>
    <sheet name="Слалом" sheetId="8" r:id="rId8"/>
    <sheet name="Гонка" sheetId="9" state="hidden" r:id="rId9"/>
  </sheets>
  <definedNames>
    <definedName name="_xlnm._FilterDatabase" localSheetId="2" hidden="1">'Мандатная'!$A$9:$G$9</definedName>
    <definedName name="Время_проведения">'Справочник'!$C$4</definedName>
    <definedName name="Главный_секретарь">'Справочник'!$C$7</definedName>
    <definedName name="Главный_судья">'Справочник'!$C$6</definedName>
    <definedName name="Год_проведения">'Справочник'!$C$5</definedName>
    <definedName name="Гонка">OFFSET('Гонка'!$A$9,0,0,COUNTA('Гонка'!$A$10:$A$210)*2,COUNTA('Гонка'!$A$9:$AX$9))</definedName>
    <definedName name="Квалификация">OFFSET('Квалификация'!$A$9,0,0,COUNTA('Квалификация'!$A$10:$A$210)*2,COUNTA('Квалификация'!$A$9:$AZ$9))</definedName>
    <definedName name="Класс_судов">'Справочник'!$C$2</definedName>
    <definedName name="Место_проведения">'Справочник'!$C$3</definedName>
    <definedName name="Название_мероприятия">'Справочник'!$C$1</definedName>
    <definedName name="Слалом" localSheetId="7">OFFSET('Слалом'!$B$9,0,0,COUNTA('Слалом'!$A$10:$A$190)*2,COUNTA('Слалом'!$B$9:$AW$9))</definedName>
    <definedName name="Слалом_общ">OFFSET('Слалом (обший)'!$B$9,0,0,COUNTA('Слалом (обший)'!$A$10:$A$238)*2,COUNTA('Слалом (обший)'!$B$9:$AW$9))</definedName>
    <definedName name="Слалом2">OFFSET('Слалом'!$A$9,0,0,COUNTA('Слалом'!$A$10:$A$190)*2,COUNTA('Слалом'!$A$9:$AW$9))</definedName>
    <definedName name="Список">OFFSET('Мандатная'!$A$9,0,0,COUNTA('Мандатная'!$A$10:$A$550)*6,COUNTA('Мандатная'!$A$9:$AZ$9))</definedName>
    <definedName name="Список_Возрастная_группа">OFFSET('Справочник'!$B$43,0,0,COUNTA('Справочник'!$B$43:$B$48),1)</definedName>
    <definedName name="Список_Возрастная_группа_МЖ">OFFSET('Справочник'!$C$43,0,0,COUNTA('Справочник'!$C$43:$C$48),1)</definedName>
    <definedName name="Список_классов_судов">OFFSET('Справочник'!$C$21,0,0,COUNTA('Справочник'!$C$21:$C$40),1)</definedName>
    <definedName name="Список_мероприятий">OFFSET('Справочник'!$C$10,0,0,COUNTA('Справочник'!$C$10:$C$18),1)</definedName>
    <definedName name="Спринт">OFFSET('Спринт'!$A$9,0,0,COUNTA('Спринт'!$A$10:$A$170)*2,COUNTA('Спринт'!$A$9:$AW$9))</definedName>
  </definedNames>
  <calcPr fullCalcOnLoad="1"/>
</workbook>
</file>

<file path=xl/sharedStrings.xml><?xml version="1.0" encoding="utf-8"?>
<sst xmlns="http://schemas.openxmlformats.org/spreadsheetml/2006/main" count="604" uniqueCount="206">
  <si>
    <t>В1</t>
  </si>
  <si>
    <t>В2</t>
  </si>
  <si>
    <t>В3</t>
  </si>
  <si>
    <t>В4</t>
  </si>
  <si>
    <t>В5</t>
  </si>
  <si>
    <t>В6</t>
  </si>
  <si>
    <t>В7</t>
  </si>
  <si>
    <t>В8</t>
  </si>
  <si>
    <t>В9</t>
  </si>
  <si>
    <t>В10</t>
  </si>
  <si>
    <t>№ экипажа</t>
  </si>
  <si>
    <t>Команда</t>
  </si>
  <si>
    <t>Участники</t>
  </si>
  <si>
    <t>Время старта</t>
  </si>
  <si>
    <t>Время финиша</t>
  </si>
  <si>
    <t>Время на дистанции</t>
  </si>
  <si>
    <t>Сумма штрафов</t>
  </si>
  <si>
    <t>Результат</t>
  </si>
  <si>
    <t>Результат лучшей попытки</t>
  </si>
  <si>
    <t>Место (авт.)</t>
  </si>
  <si>
    <t>Место</t>
  </si>
  <si>
    <t>Год рожд.</t>
  </si>
  <si>
    <t>Разряд</t>
  </si>
  <si>
    <t>Мандатная комиссия</t>
  </si>
  <si>
    <t>Главный судья</t>
  </si>
  <si>
    <t>Сводный протокол результатов</t>
  </si>
  <si>
    <t>Сумма мест</t>
  </si>
  <si>
    <t>Штраф старта</t>
  </si>
  <si>
    <t>В1 (суммарный штраф)</t>
  </si>
  <si>
    <t>В2 (суммарный штраф)</t>
  </si>
  <si>
    <t>Протокол результатов</t>
  </si>
  <si>
    <t>Место проведения:</t>
  </si>
  <si>
    <t>Время проведения:</t>
  </si>
  <si>
    <t>Главный секретарь</t>
  </si>
  <si>
    <t>"УТВЕРЖДАЮ"</t>
  </si>
  <si>
    <t>Дисциплина "Многоборье"</t>
  </si>
  <si>
    <t>Дисциплина "Слалом"</t>
  </si>
  <si>
    <t>место</t>
  </si>
  <si>
    <t>Дисциплина "Длинная гонка"</t>
  </si>
  <si>
    <t>Дисциплина "Параллельный спринт"</t>
  </si>
  <si>
    <t>Квалификационный заезд</t>
  </si>
  <si>
    <t>Очки</t>
  </si>
  <si>
    <t>Сумма очков</t>
  </si>
  <si>
    <t>очки</t>
  </si>
  <si>
    <t>Класс судов:</t>
  </si>
  <si>
    <t>Список мероприятий</t>
  </si>
  <si>
    <t>Список классов судов</t>
  </si>
  <si>
    <t>Мероприятие:</t>
  </si>
  <si>
    <t>Видимость и защита  листов</t>
  </si>
  <si>
    <t>Открыть листы:</t>
  </si>
  <si>
    <t>Cнять защиту листов:</t>
  </si>
  <si>
    <t>б/р</t>
  </si>
  <si>
    <t>R6м</t>
  </si>
  <si>
    <t>R4м</t>
  </si>
  <si>
    <t>R4ж</t>
  </si>
  <si>
    <t>Год проведения:</t>
  </si>
  <si>
    <t>R6ю</t>
  </si>
  <si>
    <t>К-1РР</t>
  </si>
  <si>
    <t>Возраст-ная группа</t>
  </si>
  <si>
    <t>Соколова Виктория Евгеньевна</t>
  </si>
  <si>
    <t>Рагуцкая Ксения Юрьевна</t>
  </si>
  <si>
    <t>Дудина Арина Павловна</t>
  </si>
  <si>
    <t>КМС</t>
  </si>
  <si>
    <t>"Касатки"</t>
  </si>
  <si>
    <t>г. Бийск</t>
  </si>
  <si>
    <t>Дробышева Виктория Алексеевна</t>
  </si>
  <si>
    <t>Соколова Карина Алексеевна</t>
  </si>
  <si>
    <t>Вдовина Екатерина Алексеевна</t>
  </si>
  <si>
    <t>"Скатики"</t>
  </si>
  <si>
    <t>Береговой Константин Александрович</t>
  </si>
  <si>
    <t>Зырянов Аким Олегович</t>
  </si>
  <si>
    <t>Разгоняев Артем  Сергеевич</t>
  </si>
  <si>
    <t>Абрамов Кирилл Сергеевич</t>
  </si>
  <si>
    <t>"Скат"</t>
  </si>
  <si>
    <t>Дерябин Владимир Евгеньевич</t>
  </si>
  <si>
    <t>Авдеев Дмитрий Сергеевич</t>
  </si>
  <si>
    <t>г. Горно-Алтайск</t>
  </si>
  <si>
    <t>СФГС НСО</t>
  </si>
  <si>
    <t>г. Новосибирск</t>
  </si>
  <si>
    <t>Зеленкин Константин Юрьевич</t>
  </si>
  <si>
    <t>Коротенко Алексей Николаевич</t>
  </si>
  <si>
    <t>"Сибирь"</t>
  </si>
  <si>
    <t>Молоков Артём Максимович</t>
  </si>
  <si>
    <t>МС</t>
  </si>
  <si>
    <t>г. Барнаул</t>
  </si>
  <si>
    <t>Дрёмов Иван Андреевич</t>
  </si>
  <si>
    <t>Кулакова Анна Васильевна</t>
  </si>
  <si>
    <t>"Алые паруса"</t>
  </si>
  <si>
    <t>Внуков Сергей Денисович</t>
  </si>
  <si>
    <t>Ковтун Илья Владимирович</t>
  </si>
  <si>
    <t>Чемакин Николай Витальевич</t>
  </si>
  <si>
    <t>Джаниашвили Владислав Дмитриевич</t>
  </si>
  <si>
    <t>Коростелев Алексей Алексеевич</t>
  </si>
  <si>
    <t>Титков Константин Владимирович</t>
  </si>
  <si>
    <t>"Барнаульский клуб Каякеров"</t>
  </si>
  <si>
    <t>Косогоров Кирилл Вадимович</t>
  </si>
  <si>
    <t>Гунько Вячеслав Николаевич</t>
  </si>
  <si>
    <t>Суворова Ксения Викторовна</t>
  </si>
  <si>
    <t>В11</t>
  </si>
  <si>
    <t>В12</t>
  </si>
  <si>
    <t>В13</t>
  </si>
  <si>
    <t>В14</t>
  </si>
  <si>
    <t>В15</t>
  </si>
  <si>
    <t>Предварительный протокол результатов</t>
  </si>
  <si>
    <t>Упраж-нение (перев.)</t>
  </si>
  <si>
    <t>Краевые лично-командные соревнования по рафтингу и гребному слалому «Лосиные игры 2018» посвящённые памяти Юрия Либрехта</t>
  </si>
  <si>
    <t>Дудник А.В.</t>
  </si>
  <si>
    <t>Табакаев В.А.</t>
  </si>
  <si>
    <t>14-21 апреля 2018 г.</t>
  </si>
  <si>
    <t>р. Лосиха, Первомайский район, Алтайский край</t>
  </si>
  <si>
    <t>Лосев Владимир</t>
  </si>
  <si>
    <t>Зырянов Аким</t>
  </si>
  <si>
    <t>Бурлаков Александр Николаевич</t>
  </si>
  <si>
    <t>Казанцев Александр Игоревич</t>
  </si>
  <si>
    <t>Казанцев и Бурлаков</t>
  </si>
  <si>
    <t>Беломыцева Евгения Михайловна</t>
  </si>
  <si>
    <t>Губина Анастасия Евгеньевна</t>
  </si>
  <si>
    <t>"Ромашка" т/к "Норд"</t>
  </si>
  <si>
    <t>Коваленко Анастасия</t>
  </si>
  <si>
    <t>Кулакова Елизавета</t>
  </si>
  <si>
    <t>Князькова Виктория</t>
  </si>
  <si>
    <t>Маслова Анастасия</t>
  </si>
  <si>
    <t>Землянова Александра</t>
  </si>
  <si>
    <t>Зенкина Алина</t>
  </si>
  <si>
    <t>Игнатенко Елизавета</t>
  </si>
  <si>
    <t>Мышкин Никита Александрович</t>
  </si>
  <si>
    <t>"Алтай Сплав"</t>
  </si>
  <si>
    <t>п. Тальменка, Алт. край</t>
  </si>
  <si>
    <t>Соловьёв Роман</t>
  </si>
  <si>
    <t>АКАТ "Пульсар"</t>
  </si>
  <si>
    <t>Шишка Светлана Александровна</t>
  </si>
  <si>
    <t>Тырышкин Дмитрий Вячеславович</t>
  </si>
  <si>
    <t>Варлаков Сергей Валерьевич</t>
  </si>
  <si>
    <t>"ЕлкиТур"</t>
  </si>
  <si>
    <t>Мананников Дмитрий</t>
  </si>
  <si>
    <t>Шагалин Данил</t>
  </si>
  <si>
    <t>Турклуб "АлтГУ"</t>
  </si>
  <si>
    <t>Антюфеева Татьяна Александровна</t>
  </si>
  <si>
    <t>Сахаровская Анна Юрьевна</t>
  </si>
  <si>
    <t>Ковалёв Михаил Владиславович</t>
  </si>
  <si>
    <t>Тихамиров Никита Алексеевич</t>
  </si>
  <si>
    <t>"Молодость"</t>
  </si>
  <si>
    <t>Калинин Михаил Викторович</t>
  </si>
  <si>
    <t>Алабин Иван Витальевич</t>
  </si>
  <si>
    <t>"Ориентировщики"</t>
  </si>
  <si>
    <t>Аносов Вячеслав Андреевич</t>
  </si>
  <si>
    <t>Биточкин Иван Борисович</t>
  </si>
  <si>
    <t>Игнашина Анастасия</t>
  </si>
  <si>
    <t>Бержанина Марина</t>
  </si>
  <si>
    <t>Чумакина Валерия Григорьевна</t>
  </si>
  <si>
    <t>Класс судна</t>
  </si>
  <si>
    <t>Кат-2м</t>
  </si>
  <si>
    <t>Кат-2ж</t>
  </si>
  <si>
    <t>Кат-2Тм</t>
  </si>
  <si>
    <t>Кат-2Тж</t>
  </si>
  <si>
    <t>Кат-2дев</t>
  </si>
  <si>
    <t>К-1дев</t>
  </si>
  <si>
    <t>К-1м</t>
  </si>
  <si>
    <t>День рождения</t>
  </si>
  <si>
    <t>Год рожд. (формула)</t>
  </si>
  <si>
    <t>Бержанина Марина Александровна</t>
  </si>
  <si>
    <t>Возрастные группы</t>
  </si>
  <si>
    <t>юноши</t>
  </si>
  <si>
    <t>мужчины</t>
  </si>
  <si>
    <t>девушки</t>
  </si>
  <si>
    <t>женщины</t>
  </si>
  <si>
    <t>юниоры</t>
  </si>
  <si>
    <t>юниорки</t>
  </si>
  <si>
    <t>R6ж</t>
  </si>
  <si>
    <t>R6юк</t>
  </si>
  <si>
    <t>Терских Иван Евгеньевич</t>
  </si>
  <si>
    <t>"Ак-Тур"</t>
  </si>
  <si>
    <t>Жовнер Роман Сергеевич</t>
  </si>
  <si>
    <t>Индюков Дмитрий Александрович</t>
  </si>
  <si>
    <t xml:space="preserve">Сивильгаев  Василий Борисович </t>
  </si>
  <si>
    <t>Калмыков Евгений Анатольевич</t>
  </si>
  <si>
    <t>Романов Никита Александрович</t>
  </si>
  <si>
    <t>Бахметьев Иван Анатольевич</t>
  </si>
  <si>
    <t>Головин Максим Павлович</t>
  </si>
  <si>
    <t>Мезенцев Денис Игоревич</t>
  </si>
  <si>
    <t>Баранова Евгения</t>
  </si>
  <si>
    <t>"Жемчужина" (ТК Норд)</t>
  </si>
  <si>
    <t>Пронь Екатерина</t>
  </si>
  <si>
    <t>Здисенко Анастасия</t>
  </si>
  <si>
    <t>Вяткина Софья</t>
  </si>
  <si>
    <t>Костылева Юлия</t>
  </si>
  <si>
    <t>Кулакова Анна</t>
  </si>
  <si>
    <t>Домбровская Алиса</t>
  </si>
  <si>
    <t>Лосев Владимир Романович</t>
  </si>
  <si>
    <t>Жуков Вадим Владимирович</t>
  </si>
  <si>
    <t>Долженко Александр Сергеевич</t>
  </si>
  <si>
    <t>Попов Данил</t>
  </si>
  <si>
    <t>Акимов Сергей Сергеевич</t>
  </si>
  <si>
    <t>Полысаев Владимир Игоревич</t>
  </si>
  <si>
    <t>Домбровский Максим</t>
  </si>
  <si>
    <t>Бочкарев Кирилл Александрович</t>
  </si>
  <si>
    <t>Гриднева Кристина Владимировна</t>
  </si>
  <si>
    <t>Свиридова Ольга Александровна</t>
  </si>
  <si>
    <t>Фролова Ирина Валерьевна</t>
  </si>
  <si>
    <t>Биточкин Анатолий Борисович</t>
  </si>
  <si>
    <t>Амосов Вячеслав Андреевич</t>
  </si>
  <si>
    <t>Тимошенский Сергей Константинович</t>
  </si>
  <si>
    <t>Шатин Аржан Евгеньевич</t>
  </si>
  <si>
    <t>Лабанов Сергей Сергеевич</t>
  </si>
  <si>
    <t>№ экипажа (служ.)</t>
  </si>
  <si>
    <t>Костюк Иван Александрович</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</si>
</sst>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h:mm:ss;@"/>
    <numFmt numFmtId="190" formatCode="h:mm:ss.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F400]h:mm:ss\ AM/PM"/>
    <numFmt numFmtId="196" formatCode="h:mm;@"/>
    <numFmt numFmtId="197" formatCode="[$-409]h:mm\ AM/PM;@"/>
    <numFmt numFmtId="198" formatCode="mm:ss.0;@"/>
    <numFmt numFmtId="199" formatCode="dd/mm/yy\ h:mm;@"/>
    <numFmt numFmtId="200" formatCode="dd/mm/yy;@"/>
    <numFmt numFmtId="201" formatCode="d/m/yyyy;@"/>
    <numFmt numFmtId="202" formatCode="mmm/yyyy"/>
  </numFmts>
  <fonts count="47">
    <font>
      <sz val="10"/>
      <name val="Arial"/>
      <family val="0"/>
    </font>
    <font>
      <sz val="8"/>
      <name val="Arial"/>
      <family val="2"/>
    </font>
    <font>
      <u val="single"/>
      <sz val="10"/>
      <color indexed="12"/>
      <name val="Arial Cyr"/>
      <family val="0"/>
    </font>
    <font>
      <sz val="10"/>
      <name val="Arial Cyr"/>
      <family val="0"/>
    </font>
    <font>
      <u val="single"/>
      <sz val="10"/>
      <color indexed="36"/>
      <name val="Arial Cyr"/>
      <family val="0"/>
    </font>
    <font>
      <sz val="8"/>
      <name val="Arial Cyr"/>
      <family val="0"/>
    </font>
    <font>
      <b/>
      <sz val="10"/>
      <name val="Arial Cyr"/>
      <family val="0"/>
    </font>
    <font>
      <b/>
      <sz val="10"/>
      <name val="Arial"/>
      <family val="2"/>
    </font>
    <font>
      <b/>
      <i/>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
      <patternFill patternType="solid">
        <fgColor indexed="27"/>
        <bgColor indexed="64"/>
      </patternFill>
    </fill>
    <fill>
      <patternFill patternType="solid">
        <fgColor rgb="FFFFFF00"/>
        <bgColor indexed="64"/>
      </patternFill>
    </fill>
    <fill>
      <patternFill patternType="solid">
        <fgColor rgb="FFCC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9" fillId="0" borderId="0">
      <alignment/>
      <protection/>
    </xf>
    <xf numFmtId="0" fontId="4"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158">
    <xf numFmtId="0" fontId="0" fillId="0" borderId="0" xfId="0" applyAlignment="1">
      <alignment/>
    </xf>
    <xf numFmtId="0" fontId="3" fillId="0" borderId="0" xfId="55" applyProtection="1">
      <alignment/>
      <protection hidden="1"/>
    </xf>
    <xf numFmtId="0" fontId="6" fillId="0" borderId="0" xfId="55" applyFont="1" applyBorder="1" applyProtection="1">
      <alignment/>
      <protection hidden="1"/>
    </xf>
    <xf numFmtId="0" fontId="6" fillId="0" borderId="0" xfId="55" applyFont="1" applyProtection="1">
      <alignment/>
      <protection hidden="1"/>
    </xf>
    <xf numFmtId="0" fontId="6" fillId="0" borderId="0" xfId="55" applyFont="1" applyBorder="1" applyAlignment="1" applyProtection="1">
      <alignment horizontal="center"/>
      <protection hidden="1"/>
    </xf>
    <xf numFmtId="0" fontId="0" fillId="0" borderId="0" xfId="0" applyAlignment="1" applyProtection="1">
      <alignment/>
      <protection hidden="1"/>
    </xf>
    <xf numFmtId="0" fontId="3" fillId="0" borderId="0" xfId="55" applyAlignment="1" applyProtection="1">
      <alignment horizontal="center"/>
      <protection hidden="1"/>
    </xf>
    <xf numFmtId="0" fontId="3" fillId="0" borderId="0" xfId="55" applyFont="1" applyProtection="1">
      <alignment/>
      <protection hidden="1"/>
    </xf>
    <xf numFmtId="0" fontId="3" fillId="0" borderId="0" xfId="55" applyFont="1" applyAlignment="1" applyProtection="1">
      <alignment/>
      <protection hidden="1"/>
    </xf>
    <xf numFmtId="0" fontId="3" fillId="0" borderId="0" xfId="55" applyAlignment="1" applyProtection="1">
      <alignment/>
      <protection hidden="1"/>
    </xf>
    <xf numFmtId="0" fontId="3" fillId="0" borderId="0" xfId="55" applyFont="1" applyAlignment="1" applyProtection="1">
      <alignment horizontal="left"/>
      <protection hidden="1"/>
    </xf>
    <xf numFmtId="0" fontId="3" fillId="0" borderId="0" xfId="55" applyAlignment="1" applyProtection="1">
      <alignment horizontal="left"/>
      <protection hidden="1"/>
    </xf>
    <xf numFmtId="0" fontId="3" fillId="0" borderId="10" xfId="55"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5" applyBorder="1" applyAlignment="1" applyProtection="1">
      <alignment horizontal="left" vertical="top" wrapText="1"/>
      <protection hidden="1"/>
    </xf>
    <xf numFmtId="0" fontId="6" fillId="0" borderId="0" xfId="55" applyFont="1" applyAlignment="1" applyProtection="1">
      <alignment horizontal="center"/>
      <protection hidden="1"/>
    </xf>
    <xf numFmtId="0" fontId="3" fillId="0" borderId="0" xfId="55" applyBorder="1" applyAlignment="1" applyProtection="1">
      <alignment/>
      <protection hidden="1"/>
    </xf>
    <xf numFmtId="0" fontId="3" fillId="0" borderId="0" xfId="55" applyFont="1" applyBorder="1" applyAlignment="1" applyProtection="1">
      <alignment/>
      <protection hidden="1"/>
    </xf>
    <xf numFmtId="0" fontId="3" fillId="0" borderId="11" xfId="55" applyFont="1" applyBorder="1" applyAlignment="1" applyProtection="1">
      <alignment/>
      <protection hidden="1"/>
    </xf>
    <xf numFmtId="0" fontId="3" fillId="0" borderId="11" xfId="55" applyBorder="1" applyAlignment="1" applyProtection="1">
      <alignment/>
      <protection hidden="1"/>
    </xf>
    <xf numFmtId="0" fontId="3" fillId="0" borderId="0" xfId="55" applyBorder="1" applyProtection="1">
      <alignment/>
      <protection hidden="1"/>
    </xf>
    <xf numFmtId="0" fontId="3" fillId="0" borderId="0" xfId="55" applyBorder="1" applyAlignment="1" applyProtection="1">
      <alignment horizontal="left"/>
      <protection hidden="1"/>
    </xf>
    <xf numFmtId="0" fontId="3" fillId="0" borderId="10" xfId="53" applyFont="1" applyFill="1" applyBorder="1" applyAlignment="1" applyProtection="1">
      <alignment horizontal="center" vertical="center" wrapText="1"/>
      <protection hidden="1"/>
    </xf>
    <xf numFmtId="0" fontId="3" fillId="0" borderId="0" xfId="53" applyProtection="1">
      <alignment/>
      <protection hidden="1"/>
    </xf>
    <xf numFmtId="0" fontId="3" fillId="0" borderId="0" xfId="55" applyBorder="1" applyAlignment="1" applyProtection="1">
      <alignment horizontal="left" vertical="top" wrapText="1"/>
      <protection hidden="1"/>
    </xf>
    <xf numFmtId="0" fontId="3" fillId="0" borderId="0" xfId="55" applyFont="1" applyFill="1" applyBorder="1" applyAlignment="1" applyProtection="1">
      <alignment horizontal="center" vertical="top" wrapText="1"/>
      <protection hidden="1"/>
    </xf>
    <xf numFmtId="0" fontId="3" fillId="0" borderId="0" xfId="53" applyBorder="1" applyAlignment="1" applyProtection="1">
      <alignment horizontal="center" vertical="top" wrapText="1"/>
      <protection hidden="1"/>
    </xf>
    <xf numFmtId="0" fontId="3" fillId="0" borderId="0" xfId="53" applyNumberFormat="1" applyBorder="1" applyAlignment="1" applyProtection="1">
      <alignment horizontal="center" vertical="top" wrapText="1"/>
      <protection hidden="1"/>
    </xf>
    <xf numFmtId="0" fontId="3" fillId="0" borderId="0" xfId="53" applyNumberFormat="1" applyBorder="1" applyAlignment="1" applyProtection="1">
      <alignment horizontal="center" vertical="center" wrapText="1"/>
      <protection hidden="1"/>
    </xf>
    <xf numFmtId="0" fontId="3" fillId="0" borderId="0" xfId="53" applyBorder="1" applyAlignment="1" applyProtection="1">
      <alignment horizontal="center" vertical="center" wrapText="1"/>
      <protection hidden="1"/>
    </xf>
    <xf numFmtId="0" fontId="3" fillId="0" borderId="0" xfId="53" applyFont="1" applyProtection="1">
      <alignment/>
      <protection hidden="1"/>
    </xf>
    <xf numFmtId="0" fontId="3" fillId="33" borderId="10" xfId="55" applyFont="1" applyFill="1" applyBorder="1" applyAlignment="1" applyProtection="1">
      <alignment horizontal="center" vertical="top" wrapText="1"/>
      <protection locked="0"/>
    </xf>
    <xf numFmtId="0" fontId="3" fillId="0" borderId="10" xfId="55" applyFont="1" applyFill="1" applyBorder="1" applyAlignment="1" applyProtection="1">
      <alignment horizontal="center" vertical="center" wrapText="1"/>
      <protection hidden="1"/>
    </xf>
    <xf numFmtId="0" fontId="6" fillId="0" borderId="10" xfId="55" applyFont="1" applyFill="1" applyBorder="1" applyAlignment="1" applyProtection="1">
      <alignment horizontal="center" vertical="center" wrapText="1"/>
      <protection hidden="1"/>
    </xf>
    <xf numFmtId="190" fontId="3" fillId="0" borderId="10" xfId="55" applyNumberFormat="1" applyFont="1" applyBorder="1" applyAlignment="1" applyProtection="1">
      <alignment vertical="top" wrapText="1"/>
      <protection hidden="1"/>
    </xf>
    <xf numFmtId="1" fontId="3" fillId="0" borderId="10" xfId="55" applyNumberFormat="1" applyFont="1" applyBorder="1" applyAlignment="1" applyProtection="1">
      <alignment horizontal="center" vertical="top" wrapText="1"/>
      <protection hidden="1"/>
    </xf>
    <xf numFmtId="0" fontId="3" fillId="33" borderId="10" xfId="55" applyFont="1" applyFill="1" applyBorder="1" applyAlignment="1" applyProtection="1">
      <alignment horizontal="center" vertical="center" wrapText="1"/>
      <protection hidden="1"/>
    </xf>
    <xf numFmtId="0" fontId="0" fillId="33" borderId="10" xfId="0" applyFont="1" applyFill="1" applyBorder="1" applyAlignment="1" applyProtection="1">
      <alignment horizontal="center" vertical="top"/>
      <protection locked="0"/>
    </xf>
    <xf numFmtId="190" fontId="0" fillId="33" borderId="10" xfId="0" applyNumberFormat="1" applyFont="1" applyFill="1" applyBorder="1" applyAlignment="1" applyProtection="1">
      <alignment vertical="top" wrapText="1"/>
      <protection locked="0"/>
    </xf>
    <xf numFmtId="0" fontId="6" fillId="33" borderId="10" xfId="55" applyFont="1" applyFill="1" applyBorder="1" applyAlignment="1" applyProtection="1">
      <alignment horizontal="center" vertical="center" wrapText="1"/>
      <protection hidden="1"/>
    </xf>
    <xf numFmtId="190" fontId="3" fillId="0" borderId="10" xfId="55" applyNumberFormat="1" applyBorder="1" applyAlignment="1" applyProtection="1">
      <alignment vertical="top" wrapText="1"/>
      <protection hidden="1"/>
    </xf>
    <xf numFmtId="0" fontId="3" fillId="34" borderId="10" xfId="55" applyFill="1" applyBorder="1" applyAlignment="1" applyProtection="1">
      <alignment horizontal="center" vertical="center" wrapText="1"/>
      <protection hidden="1"/>
    </xf>
    <xf numFmtId="0" fontId="3" fillId="34" borderId="10" xfId="55" applyFont="1" applyFill="1" applyBorder="1" applyAlignment="1" applyProtection="1">
      <alignment horizontal="center" vertical="center" wrapText="1"/>
      <protection hidden="1"/>
    </xf>
    <xf numFmtId="0" fontId="3" fillId="34" borderId="12" xfId="55" applyFont="1" applyFill="1" applyBorder="1" applyAlignment="1" applyProtection="1">
      <alignment horizontal="center" vertical="top" wrapText="1"/>
      <protection locked="0"/>
    </xf>
    <xf numFmtId="0" fontId="3" fillId="34" borderId="13" xfId="55" applyFont="1" applyFill="1" applyBorder="1" applyAlignment="1" applyProtection="1">
      <alignment horizontal="center" vertical="top" wrapText="1"/>
      <protection locked="0"/>
    </xf>
    <xf numFmtId="0" fontId="3" fillId="34" borderId="14" xfId="55" applyFont="1" applyFill="1" applyBorder="1" applyAlignment="1" applyProtection="1">
      <alignment horizontal="center" vertical="top" wrapText="1"/>
      <protection locked="0"/>
    </xf>
    <xf numFmtId="0" fontId="3" fillId="0" borderId="0" xfId="55" applyBorder="1" applyAlignment="1" applyProtection="1">
      <alignment horizontal="center"/>
      <protection hidden="1"/>
    </xf>
    <xf numFmtId="1" fontId="3" fillId="0" borderId="10" xfId="55" applyNumberFormat="1" applyBorder="1" applyAlignment="1" applyProtection="1">
      <alignment horizontal="center" vertical="top" wrapText="1"/>
      <protection hidden="1"/>
    </xf>
    <xf numFmtId="0" fontId="6" fillId="0" borderId="0" xfId="55" applyFont="1" applyAlignment="1" applyProtection="1">
      <alignment/>
      <protection hidden="1"/>
    </xf>
    <xf numFmtId="0" fontId="3" fillId="34" borderId="12" xfId="55" applyFont="1" applyFill="1" applyBorder="1" applyAlignment="1" applyProtection="1">
      <alignment vertical="top" wrapText="1"/>
      <protection locked="0"/>
    </xf>
    <xf numFmtId="0" fontId="3" fillId="34" borderId="13" xfId="55" applyFont="1" applyFill="1" applyBorder="1" applyAlignment="1" applyProtection="1">
      <alignment vertical="top" wrapText="1"/>
      <protection locked="0"/>
    </xf>
    <xf numFmtId="0" fontId="3" fillId="34" borderId="14" xfId="55" applyFont="1" applyFill="1" applyBorder="1" applyAlignment="1" applyProtection="1">
      <alignment vertical="top" wrapText="1"/>
      <protection locked="0"/>
    </xf>
    <xf numFmtId="0" fontId="3" fillId="0" borderId="11" xfId="53" applyBorder="1" applyProtection="1">
      <alignment/>
      <protection hidden="1"/>
    </xf>
    <xf numFmtId="0" fontId="3" fillId="0" borderId="0" xfId="53" applyFont="1" applyFill="1" applyProtection="1">
      <alignment/>
      <protection hidden="1"/>
    </xf>
    <xf numFmtId="0" fontId="3" fillId="0" borderId="0" xfId="55" applyFont="1" applyFill="1" applyBorder="1" applyAlignment="1" applyProtection="1">
      <alignment vertical="top" wrapText="1"/>
      <protection locked="0"/>
    </xf>
    <xf numFmtId="49" fontId="6" fillId="0" borderId="0" xfId="55" applyNumberFormat="1" applyFont="1" applyAlignment="1" applyProtection="1">
      <alignment horizontal="center"/>
      <protection hidden="1"/>
    </xf>
    <xf numFmtId="49" fontId="3" fillId="0" borderId="0" xfId="55" applyNumberFormat="1" applyFont="1" applyAlignment="1" applyProtection="1">
      <alignment/>
      <protection hidden="1"/>
    </xf>
    <xf numFmtId="49" fontId="6" fillId="0" borderId="0" xfId="55" applyNumberFormat="1" applyFont="1" applyAlignment="1" applyProtection="1">
      <alignment/>
      <protection hidden="1"/>
    </xf>
    <xf numFmtId="49" fontId="3" fillId="0" borderId="0" xfId="53" applyNumberFormat="1" applyFont="1" applyAlignment="1" applyProtection="1">
      <alignment/>
      <protection hidden="1"/>
    </xf>
    <xf numFmtId="0" fontId="3" fillId="0" borderId="0" xfId="55" applyFont="1" applyAlignment="1" applyProtection="1">
      <alignment horizontal="center"/>
      <protection hidden="1"/>
    </xf>
    <xf numFmtId="49" fontId="3" fillId="0" borderId="0" xfId="55" applyNumberFormat="1" applyFont="1" applyAlignment="1" applyProtection="1">
      <alignment horizontal="center"/>
      <protection hidden="1"/>
    </xf>
    <xf numFmtId="0" fontId="3" fillId="0" borderId="10" xfId="53" applyNumberFormat="1" applyBorder="1" applyAlignment="1" applyProtection="1">
      <alignment horizontal="center" vertical="center" wrapText="1"/>
      <protection hidden="1"/>
    </xf>
    <xf numFmtId="0" fontId="3" fillId="0" borderId="10" xfId="53" applyBorder="1" applyAlignment="1" applyProtection="1">
      <alignment horizontal="center" vertical="center" wrapText="1"/>
      <protection hidden="1"/>
    </xf>
    <xf numFmtId="0" fontId="3" fillId="33" borderId="10" xfId="53" applyFill="1" applyBorder="1" applyAlignment="1" applyProtection="1">
      <alignment horizontal="center" vertical="center" wrapText="1"/>
      <protection locked="0"/>
    </xf>
    <xf numFmtId="49" fontId="6" fillId="0" borderId="0" xfId="53" applyNumberFormat="1" applyFont="1" applyAlignment="1" applyProtection="1">
      <alignment/>
      <protection hidden="1"/>
    </xf>
    <xf numFmtId="0" fontId="6" fillId="0" borderId="0" xfId="53" applyFont="1" applyFill="1" applyProtection="1">
      <alignment/>
      <protection hidden="1"/>
    </xf>
    <xf numFmtId="0" fontId="7" fillId="0" borderId="0" xfId="0" applyFont="1" applyAlignment="1" applyProtection="1">
      <alignmen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55" applyFont="1" applyFill="1" applyAlignment="1" applyProtection="1">
      <alignment/>
      <protection hidden="1"/>
    </xf>
    <xf numFmtId="0" fontId="3" fillId="0" borderId="0" xfId="55" applyFont="1" applyFill="1" applyAlignment="1" applyProtection="1">
      <alignment/>
      <protection hidden="1"/>
    </xf>
    <xf numFmtId="0" fontId="6" fillId="0" borderId="0" xfId="55" applyFont="1" applyFill="1" applyBorder="1" applyAlignment="1" applyProtection="1">
      <alignment/>
      <protection hidden="1"/>
    </xf>
    <xf numFmtId="0" fontId="3" fillId="0" borderId="0" xfId="55" applyFont="1" applyFill="1" applyBorder="1" applyAlignment="1" applyProtection="1">
      <alignment vertical="top"/>
      <protection hidden="1"/>
    </xf>
    <xf numFmtId="0" fontId="3" fillId="0" borderId="0" xfId="55" applyFont="1" applyFill="1" applyBorder="1" applyAlignment="1" applyProtection="1">
      <alignment vertical="top" wrapText="1"/>
      <protection hidden="1"/>
    </xf>
    <xf numFmtId="0" fontId="0" fillId="0" borderId="0" xfId="0" applyFill="1" applyAlignment="1" applyProtection="1">
      <alignment/>
      <protection hidden="1"/>
    </xf>
    <xf numFmtId="0" fontId="6" fillId="0" borderId="0" xfId="55" applyFont="1" applyFill="1" applyBorder="1" applyProtection="1">
      <alignment/>
      <protection hidden="1"/>
    </xf>
    <xf numFmtId="0" fontId="6" fillId="0" borderId="0" xfId="55" applyFont="1" applyFill="1" applyProtection="1">
      <alignment/>
      <protection hidden="1"/>
    </xf>
    <xf numFmtId="0" fontId="6" fillId="0" borderId="0" xfId="55" applyFont="1" applyFill="1" applyBorder="1" applyAlignment="1" applyProtection="1">
      <alignment horizontal="center"/>
      <protection hidden="1"/>
    </xf>
    <xf numFmtId="0" fontId="3" fillId="0" borderId="0" xfId="55" applyFill="1" applyProtection="1">
      <alignment/>
      <protection hidden="1"/>
    </xf>
    <xf numFmtId="0" fontId="3" fillId="0" borderId="0" xfId="55" applyFill="1" applyAlignment="1" applyProtection="1">
      <alignment horizontal="center"/>
      <protection hidden="1"/>
    </xf>
    <xf numFmtId="0" fontId="3" fillId="0" borderId="0" xfId="55" applyFont="1" applyFill="1" applyProtection="1">
      <alignment/>
      <protection hidden="1"/>
    </xf>
    <xf numFmtId="0" fontId="3" fillId="0" borderId="0" xfId="55" applyFont="1" applyFill="1" applyAlignment="1" applyProtection="1">
      <alignment horizontal="left"/>
      <protection hidden="1"/>
    </xf>
    <xf numFmtId="0" fontId="3" fillId="0" borderId="0" xfId="55" applyFill="1" applyAlignment="1" applyProtection="1">
      <alignment horizontal="left"/>
      <protection hidden="1"/>
    </xf>
    <xf numFmtId="0" fontId="3" fillId="0" borderId="10" xfId="55" applyFill="1" applyBorder="1" applyAlignment="1" applyProtection="1">
      <alignment horizontal="center" vertical="center" wrapText="1"/>
      <protection hidden="1"/>
    </xf>
    <xf numFmtId="0" fontId="3" fillId="35" borderId="0" xfId="55" applyFill="1" applyProtection="1">
      <alignment/>
      <protection hidden="1"/>
    </xf>
    <xf numFmtId="0" fontId="3" fillId="35" borderId="0" xfId="55" applyFill="1" applyAlignment="1" applyProtection="1">
      <alignment horizontal="center"/>
      <protection hidden="1"/>
    </xf>
    <xf numFmtId="0" fontId="3" fillId="0" borderId="13" xfId="55" applyFill="1" applyBorder="1" applyAlignment="1" applyProtection="1">
      <alignment horizontal="center" vertical="top" wrapText="1"/>
      <protection hidden="1"/>
    </xf>
    <xf numFmtId="0" fontId="3" fillId="0" borderId="14" xfId="55" applyFill="1" applyBorder="1" applyAlignment="1" applyProtection="1">
      <alignment horizontal="center" vertical="top" wrapText="1"/>
      <protection hidden="1"/>
    </xf>
    <xf numFmtId="0" fontId="8" fillId="0" borderId="0" xfId="56" applyFont="1" applyProtection="1">
      <alignment/>
      <protection hidden="1"/>
    </xf>
    <xf numFmtId="0" fontId="9" fillId="0" borderId="0" xfId="56" applyFont="1" applyAlignment="1" applyProtection="1">
      <alignment/>
      <protection hidden="1"/>
    </xf>
    <xf numFmtId="0" fontId="3" fillId="36" borderId="0" xfId="55" applyFont="1" applyFill="1" applyBorder="1" applyAlignment="1" applyProtection="1">
      <alignment vertical="top"/>
      <protection locked="0"/>
    </xf>
    <xf numFmtId="0" fontId="3" fillId="36" borderId="0" xfId="55" applyFont="1" applyFill="1" applyBorder="1" applyAlignment="1" applyProtection="1">
      <alignment vertical="top" wrapText="1"/>
      <protection locked="0"/>
    </xf>
    <xf numFmtId="0" fontId="3" fillId="36" borderId="0" xfId="55" applyFont="1" applyFill="1" applyBorder="1" applyAlignment="1" applyProtection="1">
      <alignment horizontal="left" vertical="top"/>
      <protection locked="0"/>
    </xf>
    <xf numFmtId="0" fontId="0" fillId="36" borderId="18" xfId="54" applyFont="1" applyFill="1" applyBorder="1" applyProtection="1">
      <alignment/>
      <protection locked="0"/>
    </xf>
    <xf numFmtId="0" fontId="0" fillId="36" borderId="19" xfId="54" applyFont="1" applyFill="1" applyBorder="1" applyProtection="1">
      <alignment/>
      <protection locked="0"/>
    </xf>
    <xf numFmtId="0" fontId="0" fillId="36" borderId="19" xfId="54" applyFill="1" applyBorder="1" applyProtection="1">
      <alignment/>
      <protection locked="0"/>
    </xf>
    <xf numFmtId="0" fontId="0" fillId="36" borderId="20" xfId="54" applyFill="1" applyBorder="1" applyProtection="1">
      <alignment/>
      <protection locked="0"/>
    </xf>
    <xf numFmtId="0" fontId="0" fillId="36" borderId="19" xfId="54" applyFill="1" applyBorder="1" applyAlignment="1" applyProtection="1">
      <alignment/>
      <protection locked="0"/>
    </xf>
    <xf numFmtId="0" fontId="0" fillId="36" borderId="20" xfId="54" applyFill="1" applyBorder="1" applyAlignment="1" applyProtection="1">
      <alignment/>
      <protection locked="0"/>
    </xf>
    <xf numFmtId="0" fontId="3" fillId="0" borderId="0" xfId="55" applyNumberFormat="1" applyFont="1" applyAlignment="1" applyProtection="1">
      <alignment/>
      <protection hidden="1"/>
    </xf>
    <xf numFmtId="0" fontId="0" fillId="36" borderId="21" xfId="54" applyFont="1" applyFill="1" applyBorder="1" applyAlignment="1" applyProtection="1">
      <alignment/>
      <protection locked="0"/>
    </xf>
    <xf numFmtId="190" fontId="0" fillId="33" borderId="10" xfId="0" applyNumberFormat="1" applyFont="1" applyFill="1" applyBorder="1" applyAlignment="1" applyProtection="1">
      <alignment vertical="top" wrapText="1"/>
      <protection locked="0"/>
    </xf>
    <xf numFmtId="0" fontId="3" fillId="34" borderId="13" xfId="55" applyFont="1" applyFill="1" applyBorder="1" applyAlignment="1" applyProtection="1">
      <alignment vertical="top"/>
      <protection locked="0"/>
    </xf>
    <xf numFmtId="0" fontId="3" fillId="37" borderId="12" xfId="55" applyFont="1" applyFill="1" applyBorder="1" applyAlignment="1" applyProtection="1">
      <alignment horizontal="center" vertical="top" wrapText="1"/>
      <protection locked="0"/>
    </xf>
    <xf numFmtId="0" fontId="3" fillId="37" borderId="13" xfId="55" applyFont="1" applyFill="1" applyBorder="1" applyAlignment="1" applyProtection="1">
      <alignment horizontal="center" vertical="top" wrapText="1"/>
      <protection locked="0"/>
    </xf>
    <xf numFmtId="0" fontId="3" fillId="34" borderId="12" xfId="55" applyFont="1" applyFill="1" applyBorder="1" applyAlignment="1" applyProtection="1">
      <alignment vertical="top"/>
      <protection locked="0"/>
    </xf>
    <xf numFmtId="0" fontId="3" fillId="34" borderId="12" xfId="55" applyNumberFormat="1" applyFont="1" applyFill="1" applyBorder="1" applyAlignment="1" applyProtection="1">
      <alignment horizontal="center" vertical="top" wrapText="1"/>
      <protection locked="0"/>
    </xf>
    <xf numFmtId="0" fontId="46" fillId="0" borderId="13" xfId="55" applyFont="1" applyFill="1" applyBorder="1" applyAlignment="1" applyProtection="1">
      <alignment horizontal="center" vertical="top" wrapText="1"/>
      <protection hidden="1"/>
    </xf>
    <xf numFmtId="14" fontId="0" fillId="38" borderId="12" xfId="0" applyNumberFormat="1" applyFill="1" applyBorder="1" applyAlignment="1" applyProtection="1">
      <alignment/>
      <protection locked="0"/>
    </xf>
    <xf numFmtId="14" fontId="0" fillId="38" borderId="13" xfId="0" applyNumberFormat="1" applyFill="1" applyBorder="1" applyAlignment="1" applyProtection="1">
      <alignment/>
      <protection locked="0"/>
    </xf>
    <xf numFmtId="0" fontId="0" fillId="38" borderId="13" xfId="0" applyFill="1" applyBorder="1" applyAlignment="1" applyProtection="1">
      <alignment/>
      <protection locked="0"/>
    </xf>
    <xf numFmtId="0" fontId="0" fillId="38" borderId="14" xfId="0" applyFill="1" applyBorder="1" applyAlignment="1" applyProtection="1">
      <alignment/>
      <protection locked="0"/>
    </xf>
    <xf numFmtId="0" fontId="0" fillId="36" borderId="22" xfId="54" applyFill="1" applyBorder="1" applyProtection="1">
      <alignment/>
      <protection locked="0"/>
    </xf>
    <xf numFmtId="190" fontId="0" fillId="0" borderId="10" xfId="0" applyNumberFormat="1" applyFont="1" applyFill="1" applyBorder="1" applyAlignment="1" applyProtection="1">
      <alignment vertical="top" wrapText="1"/>
      <protection locked="0"/>
    </xf>
    <xf numFmtId="0" fontId="0" fillId="0" borderId="10" xfId="0" applyFont="1" applyFill="1" applyBorder="1" applyAlignment="1" applyProtection="1">
      <alignment horizontal="center" vertical="top"/>
      <protection locked="0"/>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0" fillId="0" borderId="23" xfId="0" applyFill="1" applyBorder="1" applyAlignment="1" applyProtection="1">
      <alignment/>
      <protection locked="0"/>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14" fontId="0" fillId="38" borderId="14" xfId="0" applyNumberFormat="1" applyFill="1" applyBorder="1" applyAlignment="1" applyProtection="1">
      <alignment/>
      <protection locked="0"/>
    </xf>
    <xf numFmtId="0" fontId="0" fillId="34" borderId="26" xfId="0" applyFill="1" applyBorder="1" applyAlignment="1" applyProtection="1">
      <alignment/>
      <protection locked="0"/>
    </xf>
    <xf numFmtId="0" fontId="0" fillId="34" borderId="21" xfId="0" applyFill="1" applyBorder="1" applyAlignment="1" applyProtection="1">
      <alignment/>
      <protection locked="0"/>
    </xf>
    <xf numFmtId="0" fontId="0" fillId="34" borderId="15" xfId="0" applyFill="1" applyBorder="1" applyAlignment="1" applyProtection="1">
      <alignment/>
      <protection locked="0"/>
    </xf>
    <xf numFmtId="0" fontId="0" fillId="34" borderId="19" xfId="0" applyFill="1" applyBorder="1" applyAlignment="1" applyProtection="1">
      <alignment/>
      <protection locked="0"/>
    </xf>
    <xf numFmtId="0" fontId="0" fillId="34" borderId="16" xfId="0" applyFill="1" applyBorder="1" applyAlignment="1" applyProtection="1">
      <alignment/>
      <protection locked="0"/>
    </xf>
    <xf numFmtId="0" fontId="0" fillId="34" borderId="20" xfId="0" applyFill="1" applyBorder="1" applyAlignment="1" applyProtection="1">
      <alignment/>
      <protection locked="0"/>
    </xf>
    <xf numFmtId="0" fontId="3" fillId="0" borderId="27" xfId="55" applyBorder="1" applyProtection="1">
      <alignment/>
      <protection hidden="1"/>
    </xf>
    <xf numFmtId="0" fontId="7" fillId="0" borderId="28" xfId="0" applyFont="1" applyBorder="1" applyAlignment="1" applyProtection="1">
      <alignment horizontal="center"/>
      <protection hidden="1"/>
    </xf>
    <xf numFmtId="0" fontId="7" fillId="0" borderId="29"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31" xfId="0" applyFont="1" applyBorder="1" applyAlignment="1" applyProtection="1">
      <alignment horizontal="center"/>
      <protection hidden="1"/>
    </xf>
    <xf numFmtId="0" fontId="3" fillId="0" borderId="12" xfId="55" applyFont="1" applyFill="1" applyBorder="1" applyAlignment="1" applyProtection="1">
      <alignment horizontal="center" vertical="top" wrapText="1"/>
      <protection hidden="1"/>
    </xf>
    <xf numFmtId="0" fontId="3" fillId="0" borderId="13" xfId="55" applyFont="1" applyFill="1" applyBorder="1" applyAlignment="1" applyProtection="1">
      <alignment horizontal="center" vertical="top" wrapText="1"/>
      <protection hidden="1"/>
    </xf>
    <xf numFmtId="0" fontId="3" fillId="0" borderId="12" xfId="55" applyFont="1" applyFill="1" applyBorder="1" applyAlignment="1" applyProtection="1">
      <alignment vertical="top" wrapText="1"/>
      <protection hidden="1"/>
    </xf>
    <xf numFmtId="0" fontId="3" fillId="0" borderId="13" xfId="55" applyFont="1" applyFill="1" applyBorder="1" applyAlignment="1" applyProtection="1">
      <alignment vertical="top" wrapText="1"/>
      <protection hidden="1"/>
    </xf>
    <xf numFmtId="0" fontId="3" fillId="0" borderId="14" xfId="55" applyFont="1" applyFill="1" applyBorder="1" applyAlignment="1" applyProtection="1">
      <alignment vertical="top" wrapText="1"/>
      <protection hidden="1"/>
    </xf>
    <xf numFmtId="0" fontId="0" fillId="0" borderId="13" xfId="0" applyBorder="1" applyAlignment="1">
      <alignment/>
    </xf>
    <xf numFmtId="0" fontId="0" fillId="0" borderId="14" xfId="0" applyBorder="1" applyAlignment="1">
      <alignment/>
    </xf>
    <xf numFmtId="0" fontId="3" fillId="0" borderId="14" xfId="55" applyFont="1" applyFill="1" applyBorder="1" applyAlignment="1" applyProtection="1">
      <alignment horizontal="center" vertical="top" wrapText="1"/>
      <protection hidden="1"/>
    </xf>
    <xf numFmtId="0" fontId="3" fillId="0" borderId="10" xfId="53" applyFont="1" applyFill="1" applyBorder="1" applyAlignment="1" applyProtection="1">
      <alignment horizontal="center" vertical="center" wrapText="1"/>
      <protection hidden="1"/>
    </xf>
    <xf numFmtId="0" fontId="6" fillId="33" borderId="10" xfId="53" applyFont="1" applyFill="1" applyBorder="1" applyAlignment="1" applyProtection="1">
      <alignment horizontal="center" vertical="center" wrapText="1"/>
      <protection hidden="1"/>
    </xf>
    <xf numFmtId="49" fontId="6" fillId="0" borderId="0" xfId="55" applyNumberFormat="1" applyFont="1" applyAlignment="1" applyProtection="1">
      <alignment horizontal="center"/>
      <protection hidden="1"/>
    </xf>
    <xf numFmtId="0" fontId="6" fillId="0" borderId="10" xfId="53" applyFont="1" applyFill="1"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hidden="1"/>
    </xf>
    <xf numFmtId="0" fontId="3" fillId="0" borderId="10" xfId="55" applyFont="1" applyBorder="1" applyAlignment="1" applyProtection="1">
      <alignment horizontal="center" vertical="center" wrapText="1"/>
      <protection hidden="1"/>
    </xf>
    <xf numFmtId="0" fontId="3" fillId="0" borderId="10" xfId="53" applyFont="1" applyBorder="1" applyAlignment="1" applyProtection="1">
      <alignment horizontal="center" vertical="center" wrapText="1"/>
      <protection hidden="1"/>
    </xf>
    <xf numFmtId="0" fontId="3" fillId="33" borderId="10" xfId="55" applyFont="1" applyFill="1" applyBorder="1" applyAlignment="1" applyProtection="1">
      <alignment horizontal="center" vertical="center" wrapText="1"/>
      <protection locked="0"/>
    </xf>
    <xf numFmtId="0" fontId="3" fillId="33" borderId="10" xfId="55" applyFont="1" applyFill="1" applyBorder="1" applyAlignment="1" applyProtection="1">
      <alignment horizontal="center" vertical="top" wrapText="1"/>
      <protection locked="0"/>
    </xf>
    <xf numFmtId="0" fontId="3" fillId="0" borderId="10" xfId="55" applyBorder="1" applyAlignment="1" applyProtection="1">
      <alignment horizontal="left" vertical="top" wrapText="1"/>
      <protection hidden="1"/>
    </xf>
    <xf numFmtId="190" fontId="3" fillId="0" borderId="10" xfId="55" applyNumberFormat="1" applyFont="1" applyBorder="1" applyAlignment="1" applyProtection="1">
      <alignment horizontal="center" vertical="center" wrapText="1"/>
      <protection hidden="1"/>
    </xf>
    <xf numFmtId="0" fontId="3" fillId="0" borderId="10" xfId="55" applyBorder="1" applyAlignment="1" applyProtection="1">
      <alignment horizontal="center" vertical="center" wrapText="1"/>
      <protection hidden="1"/>
    </xf>
    <xf numFmtId="190" fontId="3" fillId="0" borderId="10" xfId="55" applyNumberFormat="1" applyBorder="1" applyAlignment="1" applyProtection="1">
      <alignment horizontal="center" vertical="center" wrapText="1"/>
      <protection hidden="1"/>
    </xf>
    <xf numFmtId="0" fontId="3" fillId="0" borderId="12" xfId="55" applyBorder="1" applyAlignment="1" applyProtection="1">
      <alignment horizontal="center" vertical="top" wrapText="1"/>
      <protection hidden="1"/>
    </xf>
    <xf numFmtId="0" fontId="3" fillId="0" borderId="14" xfId="55" applyBorder="1" applyAlignment="1" applyProtection="1">
      <alignment horizontal="center" vertical="top" wrapText="1"/>
      <protection hidden="1"/>
    </xf>
    <xf numFmtId="0" fontId="3" fillId="33" borderId="12" xfId="55" applyFont="1" applyFill="1" applyBorder="1" applyAlignment="1" applyProtection="1">
      <alignment horizontal="center" vertical="top" wrapText="1"/>
      <protection locked="0"/>
    </xf>
    <xf numFmtId="0" fontId="3" fillId="33" borderId="14" xfId="55" applyFont="1" applyFill="1" applyBorder="1" applyAlignment="1" applyProtection="1">
      <alignment horizontal="center" vertical="top" wrapText="1"/>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омандный зачёт, 2011" xfId="53"/>
    <cellStyle name="Обычный_протоколы спринтов" xfId="54"/>
    <cellStyle name="Обычный_Слалом, 2011" xfId="55"/>
    <cellStyle name="Обычный_Форма - Победа"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49</xdr:row>
      <xdr:rowOff>28575</xdr:rowOff>
    </xdr:from>
    <xdr:to>
      <xdr:col>2</xdr:col>
      <xdr:colOff>161925</xdr:colOff>
      <xdr:row>49</xdr:row>
      <xdr:rowOff>152400</xdr:rowOff>
    </xdr:to>
    <xdr:pic>
      <xdr:nvPicPr>
        <xdr:cNvPr id="1" name="CheckBox1"/>
        <xdr:cNvPicPr preferRelativeResize="1">
          <a:picLocks noChangeAspect="1"/>
        </xdr:cNvPicPr>
      </xdr:nvPicPr>
      <xdr:blipFill>
        <a:blip r:embed="rId1"/>
        <a:stretch>
          <a:fillRect/>
        </a:stretch>
      </xdr:blipFill>
      <xdr:spPr>
        <a:xfrm>
          <a:off x="1581150" y="8058150"/>
          <a:ext cx="152400" cy="123825"/>
        </a:xfrm>
        <a:prstGeom prst="rect">
          <a:avLst/>
        </a:prstGeom>
        <a:noFill/>
        <a:ln w="9525" cmpd="sng">
          <a:noFill/>
        </a:ln>
      </xdr:spPr>
    </xdr:pic>
    <xdr:clientData/>
  </xdr:twoCellAnchor>
  <xdr:twoCellAnchor editAs="oneCell">
    <xdr:from>
      <xdr:col>2</xdr:col>
      <xdr:colOff>9525</xdr:colOff>
      <xdr:row>50</xdr:row>
      <xdr:rowOff>38100</xdr:rowOff>
    </xdr:from>
    <xdr:to>
      <xdr:col>2</xdr:col>
      <xdr:colOff>171450</xdr:colOff>
      <xdr:row>50</xdr:row>
      <xdr:rowOff>161925</xdr:rowOff>
    </xdr:to>
    <xdr:pic>
      <xdr:nvPicPr>
        <xdr:cNvPr id="2" name="CheckBox2"/>
        <xdr:cNvPicPr preferRelativeResize="1">
          <a:picLocks noChangeAspect="1"/>
        </xdr:cNvPicPr>
      </xdr:nvPicPr>
      <xdr:blipFill>
        <a:blip r:embed="rId2"/>
        <a:stretch>
          <a:fillRect/>
        </a:stretch>
      </xdr:blipFill>
      <xdr:spPr>
        <a:xfrm>
          <a:off x="1581150" y="8229600"/>
          <a:ext cx="161925"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104775</xdr:rowOff>
    </xdr:from>
    <xdr:to>
      <xdr:col>3</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1200150" y="104775"/>
          <a:ext cx="1304925"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104775</xdr:rowOff>
    </xdr:from>
    <xdr:to>
      <xdr:col>3</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1314450</xdr:colOff>
      <xdr:row>7</xdr:row>
      <xdr:rowOff>0</xdr:rowOff>
    </xdr:to>
    <xdr:pic>
      <xdr:nvPicPr>
        <xdr:cNvPr id="1" name="Picture 4" descr="логотип ФРР итог"/>
        <xdr:cNvPicPr preferRelativeResize="1">
          <a:picLocks noChangeAspect="1"/>
        </xdr:cNvPicPr>
      </xdr:nvPicPr>
      <xdr:blipFill>
        <a:blip r:embed="rId1"/>
        <a:stretch>
          <a:fillRect/>
        </a:stretch>
      </xdr:blipFill>
      <xdr:spPr>
        <a:xfrm>
          <a:off x="552450" y="104775"/>
          <a:ext cx="13049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2"/>
  <dimension ref="B1:C51"/>
  <sheetViews>
    <sheetView zoomScalePageLayoutView="0" workbookViewId="0" topLeftCell="A1">
      <selection activeCell="C2" sqref="C2"/>
    </sheetView>
  </sheetViews>
  <sheetFormatPr defaultColWidth="9.140625" defaultRowHeight="12.75"/>
  <cols>
    <col min="1" max="1" width="3.7109375" style="5" customWidth="1"/>
    <col min="2" max="2" width="19.8515625" style="5" bestFit="1" customWidth="1"/>
    <col min="3" max="3" width="120.7109375" style="5" customWidth="1"/>
    <col min="4" max="16384" width="9.140625" style="5" customWidth="1"/>
  </cols>
  <sheetData>
    <row r="1" spans="2:3" ht="12.75">
      <c r="B1" s="66" t="s">
        <v>47</v>
      </c>
      <c r="C1" s="91" t="s">
        <v>105</v>
      </c>
    </row>
    <row r="2" spans="2:3" ht="12.75">
      <c r="B2" s="66" t="s">
        <v>44</v>
      </c>
      <c r="C2" s="91" t="s">
        <v>52</v>
      </c>
    </row>
    <row r="3" spans="2:3" ht="12.75">
      <c r="B3" s="3" t="s">
        <v>31</v>
      </c>
      <c r="C3" s="93" t="s">
        <v>109</v>
      </c>
    </row>
    <row r="4" spans="2:3" ht="12.75">
      <c r="B4" s="3" t="s">
        <v>32</v>
      </c>
      <c r="C4" s="91" t="s">
        <v>108</v>
      </c>
    </row>
    <row r="5" spans="2:3" ht="12.75">
      <c r="B5" s="3" t="s">
        <v>55</v>
      </c>
      <c r="C5" s="93">
        <v>2018</v>
      </c>
    </row>
    <row r="6" spans="2:3" ht="12.75">
      <c r="B6" s="64" t="s">
        <v>24</v>
      </c>
      <c r="C6" s="91" t="s">
        <v>106</v>
      </c>
    </row>
    <row r="7" spans="2:3" ht="12.75">
      <c r="B7" s="65" t="s">
        <v>33</v>
      </c>
      <c r="C7" s="92" t="s">
        <v>107</v>
      </c>
    </row>
    <row r="8" ht="13.5" thickBot="1"/>
    <row r="9" spans="2:3" ht="13.5" thickBot="1">
      <c r="B9" s="129" t="s">
        <v>45</v>
      </c>
      <c r="C9" s="130"/>
    </row>
    <row r="10" spans="2:3" ht="12.75">
      <c r="B10" s="69">
        <v>1</v>
      </c>
      <c r="C10" s="101" t="s">
        <v>105</v>
      </c>
    </row>
    <row r="11" spans="2:3" ht="12.75">
      <c r="B11" s="67">
        <v>2</v>
      </c>
      <c r="C11" s="98"/>
    </row>
    <row r="12" spans="2:3" ht="12.75">
      <c r="B12" s="67">
        <v>3</v>
      </c>
      <c r="C12" s="98"/>
    </row>
    <row r="13" spans="2:3" ht="12.75">
      <c r="B13" s="67">
        <v>4</v>
      </c>
      <c r="C13" s="98"/>
    </row>
    <row r="14" spans="2:3" ht="12.75">
      <c r="B14" s="67">
        <v>5</v>
      </c>
      <c r="C14" s="98"/>
    </row>
    <row r="15" spans="2:3" ht="12.75">
      <c r="B15" s="67">
        <v>6</v>
      </c>
      <c r="C15" s="98"/>
    </row>
    <row r="16" spans="2:3" ht="12.75">
      <c r="B16" s="67">
        <v>7</v>
      </c>
      <c r="C16" s="98"/>
    </row>
    <row r="17" spans="2:3" ht="12.75">
      <c r="B17" s="67">
        <v>8</v>
      </c>
      <c r="C17" s="98"/>
    </row>
    <row r="18" spans="2:3" ht="13.5" thickBot="1">
      <c r="B18" s="68">
        <v>9</v>
      </c>
      <c r="C18" s="99"/>
    </row>
    <row r="19" ht="13.5" thickBot="1"/>
    <row r="20" spans="2:3" ht="13.5" thickBot="1">
      <c r="B20" s="129" t="s">
        <v>46</v>
      </c>
      <c r="C20" s="130"/>
    </row>
    <row r="21" spans="2:3" ht="12.75">
      <c r="B21" s="69">
        <v>1</v>
      </c>
      <c r="C21" s="94" t="s">
        <v>52</v>
      </c>
    </row>
    <row r="22" spans="2:3" ht="12.75">
      <c r="B22" s="67">
        <v>2</v>
      </c>
      <c r="C22" s="95" t="s">
        <v>168</v>
      </c>
    </row>
    <row r="23" spans="2:3" ht="12.75">
      <c r="B23" s="67">
        <v>3</v>
      </c>
      <c r="C23" s="95" t="s">
        <v>53</v>
      </c>
    </row>
    <row r="24" spans="2:3" ht="12.75">
      <c r="B24" s="67">
        <v>4</v>
      </c>
      <c r="C24" s="95" t="s">
        <v>54</v>
      </c>
    </row>
    <row r="25" spans="2:3" ht="12.75">
      <c r="B25" s="67">
        <v>5</v>
      </c>
      <c r="C25" s="95" t="s">
        <v>56</v>
      </c>
    </row>
    <row r="26" spans="2:3" ht="12.75">
      <c r="B26" s="67">
        <v>6</v>
      </c>
      <c r="C26" s="95" t="s">
        <v>169</v>
      </c>
    </row>
    <row r="27" spans="2:3" ht="12.75">
      <c r="B27" s="67">
        <v>7</v>
      </c>
      <c r="C27" s="95" t="s">
        <v>157</v>
      </c>
    </row>
    <row r="28" spans="2:3" ht="12.75">
      <c r="B28" s="67">
        <v>8</v>
      </c>
      <c r="C28" s="95" t="s">
        <v>156</v>
      </c>
    </row>
    <row r="29" spans="2:3" ht="12.75">
      <c r="B29" s="67">
        <v>9</v>
      </c>
      <c r="C29" s="95" t="s">
        <v>57</v>
      </c>
    </row>
    <row r="30" spans="2:3" ht="12.75">
      <c r="B30" s="67">
        <v>10</v>
      </c>
      <c r="C30" s="95" t="s">
        <v>151</v>
      </c>
    </row>
    <row r="31" spans="2:3" ht="12.75">
      <c r="B31" s="67">
        <v>11</v>
      </c>
      <c r="C31" s="96" t="s">
        <v>152</v>
      </c>
    </row>
    <row r="32" spans="2:3" ht="12.75">
      <c r="B32" s="67">
        <v>12</v>
      </c>
      <c r="C32" s="113" t="s">
        <v>153</v>
      </c>
    </row>
    <row r="33" spans="2:3" ht="12.75">
      <c r="B33" s="67">
        <v>13</v>
      </c>
      <c r="C33" s="113" t="s">
        <v>154</v>
      </c>
    </row>
    <row r="34" spans="2:3" ht="12.75">
      <c r="B34" s="67">
        <v>14</v>
      </c>
      <c r="C34" s="113" t="s">
        <v>155</v>
      </c>
    </row>
    <row r="35" spans="2:3" ht="12.75">
      <c r="B35" s="67">
        <v>15</v>
      </c>
      <c r="C35" s="113"/>
    </row>
    <row r="36" spans="2:3" ht="12.75">
      <c r="B36" s="67">
        <v>16</v>
      </c>
      <c r="C36" s="113"/>
    </row>
    <row r="37" spans="2:3" ht="12.75">
      <c r="B37" s="67">
        <v>17</v>
      </c>
      <c r="C37" s="113"/>
    </row>
    <row r="38" spans="2:3" ht="12.75">
      <c r="B38" s="67">
        <v>18</v>
      </c>
      <c r="C38" s="113"/>
    </row>
    <row r="39" spans="2:3" ht="12.75">
      <c r="B39" s="67">
        <v>19</v>
      </c>
      <c r="C39" s="113"/>
    </row>
    <row r="40" spans="2:3" ht="13.5" thickBot="1">
      <c r="B40" s="67">
        <v>20</v>
      </c>
      <c r="C40" s="97"/>
    </row>
    <row r="41" ht="13.5" thickBot="1"/>
    <row r="42" spans="2:3" ht="13.5" thickBot="1">
      <c r="B42" s="131" t="s">
        <v>161</v>
      </c>
      <c r="C42" s="132"/>
    </row>
    <row r="43" spans="2:3" ht="12.75">
      <c r="B43" s="122" t="s">
        <v>162</v>
      </c>
      <c r="C43" s="123" t="s">
        <v>163</v>
      </c>
    </row>
    <row r="44" spans="2:3" ht="12.75">
      <c r="B44" s="124" t="s">
        <v>164</v>
      </c>
      <c r="C44" s="125" t="s">
        <v>165</v>
      </c>
    </row>
    <row r="45" spans="2:3" ht="12.75">
      <c r="B45" s="124" t="s">
        <v>166</v>
      </c>
      <c r="C45" s="125"/>
    </row>
    <row r="46" spans="2:3" ht="12.75">
      <c r="B46" s="124" t="s">
        <v>167</v>
      </c>
      <c r="C46" s="125"/>
    </row>
    <row r="47" spans="2:3" ht="12.75">
      <c r="B47" s="124"/>
      <c r="C47" s="125"/>
    </row>
    <row r="48" spans="2:3" ht="13.5" thickBot="1">
      <c r="B48" s="126"/>
      <c r="C48" s="127"/>
    </row>
    <row r="49" ht="13.5">
      <c r="B49" s="89" t="s">
        <v>48</v>
      </c>
    </row>
    <row r="50" ht="12.75">
      <c r="B50" s="90" t="s">
        <v>49</v>
      </c>
    </row>
    <row r="51" ht="12.75">
      <c r="B51" s="90" t="s">
        <v>50</v>
      </c>
    </row>
  </sheetData>
  <sheetProtection/>
  <mergeCells count="3">
    <mergeCell ref="B9:C9"/>
    <mergeCell ref="B20:C20"/>
    <mergeCell ref="B42:C42"/>
  </mergeCells>
  <dataValidations count="2">
    <dataValidation type="list" allowBlank="1" showInputMessage="1" showErrorMessage="1" sqref="C2">
      <formula1>Список_классов_судов</formula1>
    </dataValidation>
    <dataValidation type="list" allowBlank="1" showInputMessage="1" showErrorMessage="1" sqref="C1">
      <formula1>Список_мероприятий</formula1>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3"/>
  <dimension ref="A1:I550"/>
  <sheetViews>
    <sheetView zoomScalePageLayoutView="0" workbookViewId="0" topLeftCell="A1">
      <pane ySplit="9" topLeftCell="A206" activePane="bottomLeft" state="frozen"/>
      <selection pane="topLeft" activeCell="A244" sqref="A244:F339"/>
      <selection pane="bottomLeft" activeCell="F217" sqref="F217"/>
    </sheetView>
  </sheetViews>
  <sheetFormatPr defaultColWidth="9.140625" defaultRowHeight="12.75"/>
  <cols>
    <col min="1" max="1" width="8.140625" style="1" bestFit="1" customWidth="1"/>
    <col min="2" max="2" width="9.7109375" style="1" customWidth="1"/>
    <col min="3" max="3" width="29.7109375" style="1" customWidth="1"/>
    <col min="4" max="4" width="35.7109375" style="1" customWidth="1"/>
    <col min="5" max="5" width="7.28125" style="6" bestFit="1" customWidth="1"/>
    <col min="6" max="6" width="10.28125" style="1" customWidth="1"/>
    <col min="7" max="7" width="9.7109375" style="1" bestFit="1" customWidth="1"/>
    <col min="8" max="8" width="10.140625" style="5" bestFit="1" customWidth="1"/>
    <col min="9" max="9" width="9.7109375" style="5" customWidth="1"/>
    <col min="10" max="16384" width="9.140625" style="5" customWidth="1"/>
  </cols>
  <sheetData>
    <row r="1" spans="1:6" ht="12.75">
      <c r="A1" s="5"/>
      <c r="B1" s="5"/>
      <c r="C1" s="48" t="str">
        <f>Сводный!$C$1</f>
        <v>Краевые лично-командные соревнования по рафтингу и гребному слалому «Лосиные игры 2018» посвящённые памяти Юрия Либрехта</v>
      </c>
      <c r="D1" s="2"/>
      <c r="E1" s="4"/>
      <c r="F1" s="3"/>
    </row>
    <row r="2" spans="1:7" ht="12.75">
      <c r="A2" s="5"/>
      <c r="B2" s="5"/>
      <c r="C2" s="3" t="s">
        <v>23</v>
      </c>
      <c r="G2" s="7"/>
    </row>
    <row r="3" spans="1:7" ht="12.75">
      <c r="A3" s="5"/>
      <c r="B3" s="5"/>
      <c r="C3" s="5"/>
      <c r="D3" s="5"/>
      <c r="E3" s="5"/>
      <c r="F3" s="5"/>
      <c r="G3" s="5"/>
    </row>
    <row r="4" spans="1:7" ht="12.75">
      <c r="A4" s="5"/>
      <c r="B4" s="5"/>
      <c r="C4" s="48" t="str">
        <f>Сводный!$C$4</f>
        <v>Класс судов: R6м</v>
      </c>
      <c r="D4" s="5"/>
      <c r="E4" s="5"/>
      <c r="F4" s="5"/>
      <c r="G4" s="5"/>
    </row>
    <row r="5" spans="1:7" ht="12.75">
      <c r="A5" s="5"/>
      <c r="B5" s="5"/>
      <c r="C5" s="5"/>
      <c r="D5" s="5"/>
      <c r="E5" s="5"/>
      <c r="F5" s="5"/>
      <c r="G5" s="5"/>
    </row>
    <row r="6" spans="1:7" ht="12.75">
      <c r="A6" s="5"/>
      <c r="B6" s="5"/>
      <c r="C6" s="8" t="str">
        <f>Сводный!$C$6</f>
        <v>Место проведения: р. Лосиха, Первомайский район, Алтайский край</v>
      </c>
      <c r="D6" s="5"/>
      <c r="E6" s="5"/>
      <c r="F6" s="5"/>
      <c r="G6" s="5"/>
    </row>
    <row r="7" spans="1:7" ht="12.75">
      <c r="A7" s="5"/>
      <c r="B7" s="5"/>
      <c r="C7" s="8" t="str">
        <f>Сводный!$C$7</f>
        <v>Время проведения: 14-21 апреля 2018 г.</v>
      </c>
      <c r="D7" s="5"/>
      <c r="E7" s="5"/>
      <c r="F7" s="5"/>
      <c r="G7" s="5"/>
    </row>
    <row r="8" spans="1:7" ht="12.75">
      <c r="A8" s="10"/>
      <c r="B8" s="10"/>
      <c r="C8" s="11"/>
      <c r="D8" s="11"/>
      <c r="F8" s="11"/>
      <c r="G8" s="11"/>
    </row>
    <row r="9" spans="1:9" ht="74.25" customHeight="1">
      <c r="A9" s="41" t="s">
        <v>10</v>
      </c>
      <c r="B9" s="41" t="s">
        <v>150</v>
      </c>
      <c r="C9" s="42" t="s">
        <v>11</v>
      </c>
      <c r="D9" s="42" t="s">
        <v>12</v>
      </c>
      <c r="E9" s="42" t="s">
        <v>22</v>
      </c>
      <c r="F9" s="42" t="s">
        <v>21</v>
      </c>
      <c r="G9" s="42" t="s">
        <v>58</v>
      </c>
      <c r="H9" s="42" t="s">
        <v>158</v>
      </c>
      <c r="I9" s="32" t="s">
        <v>159</v>
      </c>
    </row>
    <row r="10" spans="1:9" ht="12.75">
      <c r="A10" s="43">
        <v>17</v>
      </c>
      <c r="B10" s="43" t="s">
        <v>54</v>
      </c>
      <c r="C10" s="49" t="s">
        <v>63</v>
      </c>
      <c r="D10" s="49" t="s">
        <v>160</v>
      </c>
      <c r="E10" s="43">
        <v>3</v>
      </c>
      <c r="F10" s="43">
        <v>1994</v>
      </c>
      <c r="G10" s="43"/>
      <c r="H10" s="109">
        <v>34371</v>
      </c>
      <c r="I10" s="118">
        <f>YEAR(H10)</f>
        <v>1994</v>
      </c>
    </row>
    <row r="11" spans="1:9" ht="12.75">
      <c r="A11" s="108"/>
      <c r="B11" s="87"/>
      <c r="C11" s="50" t="s">
        <v>64</v>
      </c>
      <c r="D11" s="50" t="s">
        <v>61</v>
      </c>
      <c r="E11" s="44">
        <v>3</v>
      </c>
      <c r="F11" s="44">
        <v>2003</v>
      </c>
      <c r="G11" s="44"/>
      <c r="H11" s="110">
        <v>37891</v>
      </c>
      <c r="I11" s="119">
        <f>YEAR(H11)</f>
        <v>2003</v>
      </c>
    </row>
    <row r="12" spans="1:9" ht="12.75">
      <c r="A12" s="87"/>
      <c r="B12" s="87"/>
      <c r="C12" s="50"/>
      <c r="D12" s="50" t="s">
        <v>59</v>
      </c>
      <c r="E12" s="44" t="s">
        <v>62</v>
      </c>
      <c r="F12" s="44">
        <v>1980</v>
      </c>
      <c r="G12" s="44"/>
      <c r="H12" s="110">
        <v>29338</v>
      </c>
      <c r="I12" s="119">
        <f>YEAR(H12)</f>
        <v>1980</v>
      </c>
    </row>
    <row r="13" spans="1:9" ht="12.75">
      <c r="A13" s="87"/>
      <c r="B13" s="87"/>
      <c r="C13" s="50"/>
      <c r="D13" s="50" t="s">
        <v>60</v>
      </c>
      <c r="E13" s="44">
        <v>2</v>
      </c>
      <c r="F13" s="44">
        <v>1998</v>
      </c>
      <c r="G13" s="44"/>
      <c r="H13" s="110">
        <v>35833</v>
      </c>
      <c r="I13" s="119">
        <f>YEAR(H13)</f>
        <v>1998</v>
      </c>
    </row>
    <row r="14" spans="1:9" ht="12.75">
      <c r="A14" s="87"/>
      <c r="B14" s="87"/>
      <c r="C14" s="50"/>
      <c r="D14" s="50"/>
      <c r="E14" s="44"/>
      <c r="F14" s="44"/>
      <c r="G14" s="44"/>
      <c r="H14" s="111"/>
      <c r="I14" s="119"/>
    </row>
    <row r="15" spans="1:9" ht="12.75">
      <c r="A15" s="88"/>
      <c r="B15" s="88"/>
      <c r="C15" s="51"/>
      <c r="D15" s="51"/>
      <c r="E15" s="45"/>
      <c r="F15" s="45"/>
      <c r="G15" s="45"/>
      <c r="H15" s="112"/>
      <c r="I15" s="120"/>
    </row>
    <row r="16" spans="1:9" ht="12.75">
      <c r="A16" s="43">
        <v>3</v>
      </c>
      <c r="B16" s="43" t="s">
        <v>169</v>
      </c>
      <c r="C16" s="49" t="s">
        <v>68</v>
      </c>
      <c r="D16" s="49" t="s">
        <v>97</v>
      </c>
      <c r="E16" s="43">
        <v>3</v>
      </c>
      <c r="F16" s="43">
        <v>2006</v>
      </c>
      <c r="G16" s="43"/>
      <c r="H16" s="109">
        <v>38941</v>
      </c>
      <c r="I16" s="118">
        <f aca="true" t="shared" si="0" ref="I16:I25">YEAR(H16)</f>
        <v>2006</v>
      </c>
    </row>
    <row r="17" spans="1:9" ht="12.75">
      <c r="A17" s="108"/>
      <c r="B17" s="87"/>
      <c r="C17" s="50" t="s">
        <v>64</v>
      </c>
      <c r="D17" s="50" t="s">
        <v>115</v>
      </c>
      <c r="E17" s="44">
        <v>3</v>
      </c>
      <c r="F17" s="44">
        <v>2007</v>
      </c>
      <c r="G17" s="44"/>
      <c r="H17" s="110">
        <v>39393</v>
      </c>
      <c r="I17" s="119">
        <f t="shared" si="0"/>
        <v>2007</v>
      </c>
    </row>
    <row r="18" spans="1:9" ht="12.75">
      <c r="A18" s="87"/>
      <c r="B18" s="87"/>
      <c r="C18" s="50"/>
      <c r="D18" s="50" t="s">
        <v>66</v>
      </c>
      <c r="E18" s="44">
        <v>3</v>
      </c>
      <c r="F18" s="44">
        <v>2012</v>
      </c>
      <c r="G18" s="44"/>
      <c r="H18" s="110">
        <v>40984</v>
      </c>
      <c r="I18" s="119">
        <f t="shared" si="0"/>
        <v>2012</v>
      </c>
    </row>
    <row r="19" spans="1:9" ht="12.75">
      <c r="A19" s="87"/>
      <c r="B19" s="87"/>
      <c r="C19" s="50"/>
      <c r="D19" s="50" t="s">
        <v>67</v>
      </c>
      <c r="E19" s="44">
        <v>3</v>
      </c>
      <c r="F19" s="44">
        <v>2008</v>
      </c>
      <c r="G19" s="44"/>
      <c r="H19" s="110">
        <v>39645</v>
      </c>
      <c r="I19" s="119">
        <f t="shared" si="0"/>
        <v>2008</v>
      </c>
    </row>
    <row r="20" spans="1:9" ht="12.75">
      <c r="A20" s="87"/>
      <c r="B20" s="87"/>
      <c r="C20" s="50"/>
      <c r="D20" s="50" t="s">
        <v>65</v>
      </c>
      <c r="E20" s="44">
        <v>3</v>
      </c>
      <c r="F20" s="44">
        <v>2005</v>
      </c>
      <c r="G20" s="44"/>
      <c r="H20" s="110">
        <v>38669</v>
      </c>
      <c r="I20" s="119">
        <f t="shared" si="0"/>
        <v>2005</v>
      </c>
    </row>
    <row r="21" spans="1:9" ht="12.75">
      <c r="A21" s="88"/>
      <c r="B21" s="88"/>
      <c r="C21" s="51"/>
      <c r="D21" s="51" t="s">
        <v>61</v>
      </c>
      <c r="E21" s="45">
        <v>3</v>
      </c>
      <c r="F21" s="45">
        <v>2003</v>
      </c>
      <c r="G21" s="45"/>
      <c r="H21" s="121">
        <v>37891</v>
      </c>
      <c r="I21" s="119">
        <f t="shared" si="0"/>
        <v>2003</v>
      </c>
    </row>
    <row r="22" spans="1:9" ht="12.75">
      <c r="A22" s="43">
        <v>22</v>
      </c>
      <c r="B22" s="43" t="s">
        <v>53</v>
      </c>
      <c r="C22" s="49" t="s">
        <v>73</v>
      </c>
      <c r="D22" s="49" t="s">
        <v>69</v>
      </c>
      <c r="E22" s="43" t="s">
        <v>62</v>
      </c>
      <c r="F22" s="43">
        <v>1999</v>
      </c>
      <c r="G22" s="43"/>
      <c r="H22" s="109">
        <v>36461</v>
      </c>
      <c r="I22" s="118">
        <f t="shared" si="0"/>
        <v>1999</v>
      </c>
    </row>
    <row r="23" spans="1:9" ht="12.75">
      <c r="A23" s="108"/>
      <c r="B23" s="87"/>
      <c r="C23" s="50" t="s">
        <v>64</v>
      </c>
      <c r="D23" s="50" t="s">
        <v>70</v>
      </c>
      <c r="E23" s="44" t="s">
        <v>62</v>
      </c>
      <c r="F23" s="44">
        <v>2000</v>
      </c>
      <c r="G23" s="44"/>
      <c r="H23" s="110">
        <v>36666</v>
      </c>
      <c r="I23" s="119">
        <f t="shared" si="0"/>
        <v>2000</v>
      </c>
    </row>
    <row r="24" spans="1:9" ht="12.75">
      <c r="A24" s="87"/>
      <c r="B24" s="87"/>
      <c r="C24" s="50"/>
      <c r="D24" s="50" t="s">
        <v>71</v>
      </c>
      <c r="E24" s="44" t="s">
        <v>62</v>
      </c>
      <c r="F24" s="44">
        <v>2000</v>
      </c>
      <c r="G24" s="44"/>
      <c r="H24" s="110">
        <v>36733</v>
      </c>
      <c r="I24" s="119">
        <f t="shared" si="0"/>
        <v>2000</v>
      </c>
    </row>
    <row r="25" spans="1:9" ht="12.75">
      <c r="A25" s="87"/>
      <c r="B25" s="87"/>
      <c r="C25" s="50"/>
      <c r="D25" s="50" t="s">
        <v>72</v>
      </c>
      <c r="E25" s="44">
        <v>3</v>
      </c>
      <c r="F25" s="44">
        <v>1998</v>
      </c>
      <c r="G25" s="44"/>
      <c r="H25" s="110">
        <v>36147</v>
      </c>
      <c r="I25" s="119">
        <f t="shared" si="0"/>
        <v>1998</v>
      </c>
    </row>
    <row r="26" spans="1:9" ht="12.75">
      <c r="A26" s="87"/>
      <c r="B26" s="87"/>
      <c r="C26" s="50"/>
      <c r="D26" s="50"/>
      <c r="E26" s="44"/>
      <c r="F26" s="44"/>
      <c r="G26" s="44"/>
      <c r="H26" s="111"/>
      <c r="I26" s="119"/>
    </row>
    <row r="27" spans="1:9" ht="12.75">
      <c r="A27" s="88"/>
      <c r="B27" s="88"/>
      <c r="C27" s="51"/>
      <c r="D27" s="51"/>
      <c r="E27" s="45"/>
      <c r="F27" s="45"/>
      <c r="G27" s="45"/>
      <c r="H27" s="112"/>
      <c r="I27" s="120"/>
    </row>
    <row r="28" spans="1:9" ht="12.75">
      <c r="A28" s="43">
        <v>1</v>
      </c>
      <c r="B28" s="43" t="s">
        <v>52</v>
      </c>
      <c r="C28" s="49" t="s">
        <v>73</v>
      </c>
      <c r="D28" s="49" t="s">
        <v>71</v>
      </c>
      <c r="E28" s="43" t="s">
        <v>62</v>
      </c>
      <c r="F28" s="43">
        <v>2000</v>
      </c>
      <c r="G28" s="43"/>
      <c r="H28" s="109">
        <v>36733</v>
      </c>
      <c r="I28" s="118">
        <v>2000</v>
      </c>
    </row>
    <row r="29" spans="1:9" ht="12.75">
      <c r="A29" s="108"/>
      <c r="B29" s="87"/>
      <c r="C29" s="50" t="s">
        <v>64</v>
      </c>
      <c r="D29" s="50" t="s">
        <v>170</v>
      </c>
      <c r="E29" s="44">
        <v>2</v>
      </c>
      <c r="F29" s="44">
        <v>1998</v>
      </c>
      <c r="G29" s="44"/>
      <c r="H29" s="110"/>
      <c r="I29" s="119">
        <f aca="true" t="shared" si="1" ref="I29:I34">YEAR(H29)</f>
        <v>1900</v>
      </c>
    </row>
    <row r="30" spans="1:9" ht="12.75">
      <c r="A30" s="87"/>
      <c r="B30" s="87"/>
      <c r="C30" s="50"/>
      <c r="D30" s="50" t="s">
        <v>70</v>
      </c>
      <c r="E30" s="44" t="s">
        <v>62</v>
      </c>
      <c r="F30" s="44">
        <v>2000</v>
      </c>
      <c r="G30" s="44"/>
      <c r="H30" s="110">
        <v>36666</v>
      </c>
      <c r="I30" s="119">
        <f t="shared" si="1"/>
        <v>2000</v>
      </c>
    </row>
    <row r="31" spans="1:9" ht="12.75">
      <c r="A31" s="87"/>
      <c r="B31" s="87"/>
      <c r="C31" s="50"/>
      <c r="D31" s="50" t="s">
        <v>69</v>
      </c>
      <c r="E31" s="44" t="s">
        <v>62</v>
      </c>
      <c r="F31" s="44">
        <v>1999</v>
      </c>
      <c r="G31" s="44"/>
      <c r="H31" s="110">
        <v>36461</v>
      </c>
      <c r="I31" s="119">
        <f t="shared" si="1"/>
        <v>1999</v>
      </c>
    </row>
    <row r="32" spans="1:9" ht="12.75">
      <c r="A32" s="87"/>
      <c r="B32" s="87"/>
      <c r="C32" s="50"/>
      <c r="D32" s="50" t="s">
        <v>72</v>
      </c>
      <c r="E32" s="44">
        <v>3</v>
      </c>
      <c r="F32" s="44">
        <v>1998</v>
      </c>
      <c r="G32" s="44"/>
      <c r="H32" s="110">
        <v>36147</v>
      </c>
      <c r="I32" s="119">
        <f>YEAR(H32)</f>
        <v>1998</v>
      </c>
    </row>
    <row r="33" spans="1:9" ht="12.75">
      <c r="A33" s="88"/>
      <c r="B33" s="88"/>
      <c r="C33" s="51"/>
      <c r="D33" s="51" t="s">
        <v>74</v>
      </c>
      <c r="E33" s="45">
        <v>3</v>
      </c>
      <c r="F33" s="45">
        <v>2005</v>
      </c>
      <c r="G33" s="45"/>
      <c r="H33" s="121">
        <v>38363</v>
      </c>
      <c r="I33" s="120">
        <f t="shared" si="1"/>
        <v>2005</v>
      </c>
    </row>
    <row r="34" spans="1:9" ht="12.75">
      <c r="A34" s="43"/>
      <c r="B34" s="43" t="s">
        <v>151</v>
      </c>
      <c r="C34" s="49" t="s">
        <v>73</v>
      </c>
      <c r="D34" s="49" t="s">
        <v>110</v>
      </c>
      <c r="E34" s="104">
        <v>3</v>
      </c>
      <c r="F34" s="104">
        <v>2005</v>
      </c>
      <c r="G34" s="43"/>
      <c r="H34" s="109">
        <v>40984</v>
      </c>
      <c r="I34" s="118">
        <f t="shared" si="1"/>
        <v>2012</v>
      </c>
    </row>
    <row r="35" spans="1:9" ht="12.75">
      <c r="A35" s="108"/>
      <c r="B35" s="87"/>
      <c r="C35" s="50" t="s">
        <v>64</v>
      </c>
      <c r="D35" s="50" t="s">
        <v>111</v>
      </c>
      <c r="E35" s="44" t="s">
        <v>62</v>
      </c>
      <c r="F35" s="44">
        <v>2000</v>
      </c>
      <c r="G35" s="44"/>
      <c r="H35" s="110"/>
      <c r="I35" s="119"/>
    </row>
    <row r="36" spans="1:9" ht="12.75">
      <c r="A36" s="87"/>
      <c r="B36" s="87"/>
      <c r="C36" s="50"/>
      <c r="D36" s="50"/>
      <c r="E36" s="44"/>
      <c r="F36" s="44"/>
      <c r="G36" s="44"/>
      <c r="H36" s="110"/>
      <c r="I36" s="119"/>
    </row>
    <row r="37" spans="1:9" ht="12.75">
      <c r="A37" s="87"/>
      <c r="B37" s="87"/>
      <c r="C37" s="50"/>
      <c r="D37" s="50"/>
      <c r="E37" s="44"/>
      <c r="F37" s="44"/>
      <c r="G37" s="44"/>
      <c r="H37" s="110"/>
      <c r="I37" s="119"/>
    </row>
    <row r="38" spans="1:9" ht="12.75">
      <c r="A38" s="87"/>
      <c r="B38" s="87"/>
      <c r="C38" s="50"/>
      <c r="D38" s="50"/>
      <c r="E38" s="44"/>
      <c r="F38" s="44"/>
      <c r="G38" s="44"/>
      <c r="H38" s="111"/>
      <c r="I38" s="119"/>
    </row>
    <row r="39" spans="1:9" ht="12.75">
      <c r="A39" s="88"/>
      <c r="B39" s="88"/>
      <c r="C39" s="51"/>
      <c r="D39" s="51"/>
      <c r="E39" s="45"/>
      <c r="F39" s="45"/>
      <c r="G39" s="45"/>
      <c r="H39" s="112"/>
      <c r="I39" s="120"/>
    </row>
    <row r="40" spans="1:9" ht="12.75">
      <c r="A40" s="43">
        <v>8</v>
      </c>
      <c r="B40" s="43" t="s">
        <v>168</v>
      </c>
      <c r="C40" s="49" t="s">
        <v>63</v>
      </c>
      <c r="D40" s="49" t="s">
        <v>115</v>
      </c>
      <c r="E40" s="43">
        <v>3</v>
      </c>
      <c r="F40" s="43">
        <v>2007</v>
      </c>
      <c r="G40" s="43"/>
      <c r="H40" s="109">
        <v>39393</v>
      </c>
      <c r="I40" s="119">
        <f aca="true" t="shared" si="2" ref="I40:I46">YEAR(H40)</f>
        <v>2007</v>
      </c>
    </row>
    <row r="41" spans="1:9" ht="12.75">
      <c r="A41" s="108"/>
      <c r="B41" s="87"/>
      <c r="C41" s="50" t="s">
        <v>64</v>
      </c>
      <c r="D41" s="50" t="s">
        <v>61</v>
      </c>
      <c r="E41" s="44">
        <v>3</v>
      </c>
      <c r="F41" s="44">
        <v>2003</v>
      </c>
      <c r="G41" s="44"/>
      <c r="H41" s="110">
        <v>37891</v>
      </c>
      <c r="I41" s="119">
        <f t="shared" si="2"/>
        <v>2003</v>
      </c>
    </row>
    <row r="42" spans="1:9" ht="12.75">
      <c r="A42" s="87"/>
      <c r="B42" s="87"/>
      <c r="C42" s="50"/>
      <c r="D42" s="50" t="s">
        <v>59</v>
      </c>
      <c r="E42" s="44" t="s">
        <v>62</v>
      </c>
      <c r="F42" s="44">
        <v>1980</v>
      </c>
      <c r="G42" s="44"/>
      <c r="H42" s="110">
        <v>29338</v>
      </c>
      <c r="I42" s="119">
        <f t="shared" si="2"/>
        <v>1980</v>
      </c>
    </row>
    <row r="43" spans="1:9" ht="12.75">
      <c r="A43" s="87"/>
      <c r="B43" s="87"/>
      <c r="C43" s="50"/>
      <c r="D43" s="50" t="s">
        <v>60</v>
      </c>
      <c r="E43" s="44">
        <v>2</v>
      </c>
      <c r="F43" s="44">
        <v>1998</v>
      </c>
      <c r="G43" s="44"/>
      <c r="H43" s="110">
        <v>35833</v>
      </c>
      <c r="I43" s="119">
        <f t="shared" si="2"/>
        <v>1998</v>
      </c>
    </row>
    <row r="44" spans="1:9" ht="12.75">
      <c r="A44" s="87"/>
      <c r="B44" s="87"/>
      <c r="C44" s="50"/>
      <c r="D44" s="50" t="s">
        <v>65</v>
      </c>
      <c r="E44" s="44">
        <v>3</v>
      </c>
      <c r="F44" s="44">
        <v>2005</v>
      </c>
      <c r="G44" s="44"/>
      <c r="H44" s="110">
        <v>38669</v>
      </c>
      <c r="I44" s="119">
        <f t="shared" si="2"/>
        <v>2005</v>
      </c>
    </row>
    <row r="45" spans="1:9" ht="12.75">
      <c r="A45" s="88"/>
      <c r="B45" s="88"/>
      <c r="C45" s="51"/>
      <c r="D45" s="51" t="s">
        <v>67</v>
      </c>
      <c r="E45" s="45">
        <v>3</v>
      </c>
      <c r="F45" s="45">
        <v>2008</v>
      </c>
      <c r="G45" s="45"/>
      <c r="H45" s="121">
        <v>39645</v>
      </c>
      <c r="I45" s="119">
        <f t="shared" si="2"/>
        <v>2008</v>
      </c>
    </row>
    <row r="46" spans="1:9" ht="12.75">
      <c r="A46" s="43"/>
      <c r="B46" s="43" t="s">
        <v>155</v>
      </c>
      <c r="C46" s="49" t="s">
        <v>63</v>
      </c>
      <c r="D46" s="49" t="s">
        <v>66</v>
      </c>
      <c r="E46" s="43">
        <v>3</v>
      </c>
      <c r="F46" s="43">
        <v>2012</v>
      </c>
      <c r="G46" s="43"/>
      <c r="H46" s="109">
        <v>40984</v>
      </c>
      <c r="I46" s="118">
        <f t="shared" si="2"/>
        <v>2012</v>
      </c>
    </row>
    <row r="47" spans="1:9" ht="12.75">
      <c r="A47" s="108"/>
      <c r="B47" s="87"/>
      <c r="C47" s="50" t="s">
        <v>64</v>
      </c>
      <c r="D47" s="50" t="s">
        <v>67</v>
      </c>
      <c r="E47" s="44">
        <v>3</v>
      </c>
      <c r="F47" s="44">
        <v>2008</v>
      </c>
      <c r="G47" s="44"/>
      <c r="H47" s="110"/>
      <c r="I47" s="119"/>
    </row>
    <row r="48" spans="1:9" ht="12.75">
      <c r="A48" s="87"/>
      <c r="B48" s="87"/>
      <c r="C48" s="50"/>
      <c r="D48" s="50"/>
      <c r="E48" s="44"/>
      <c r="F48" s="44"/>
      <c r="G48" s="44"/>
      <c r="H48" s="110"/>
      <c r="I48" s="119"/>
    </row>
    <row r="49" spans="1:9" ht="12.75">
      <c r="A49" s="87"/>
      <c r="B49" s="87"/>
      <c r="C49" s="50"/>
      <c r="D49" s="50"/>
      <c r="E49" s="44"/>
      <c r="F49" s="44"/>
      <c r="G49" s="44"/>
      <c r="H49" s="110"/>
      <c r="I49" s="119"/>
    </row>
    <row r="50" spans="1:9" ht="12.75">
      <c r="A50" s="87"/>
      <c r="B50" s="87"/>
      <c r="C50" s="50"/>
      <c r="D50" s="50"/>
      <c r="E50" s="44"/>
      <c r="F50" s="44"/>
      <c r="G50" s="44"/>
      <c r="H50" s="111"/>
      <c r="I50" s="119"/>
    </row>
    <row r="51" spans="1:9" ht="12.75">
      <c r="A51" s="88"/>
      <c r="B51" s="88"/>
      <c r="C51" s="51"/>
      <c r="D51" s="51"/>
      <c r="E51" s="45"/>
      <c r="F51" s="45"/>
      <c r="G51" s="45"/>
      <c r="H51" s="112"/>
      <c r="I51" s="120"/>
    </row>
    <row r="52" spans="1:9" ht="12.75">
      <c r="A52" s="43"/>
      <c r="B52" s="43" t="s">
        <v>152</v>
      </c>
      <c r="C52" s="49" t="s">
        <v>63</v>
      </c>
      <c r="D52" s="49" t="s">
        <v>59</v>
      </c>
      <c r="E52" s="43" t="s">
        <v>62</v>
      </c>
      <c r="F52" s="43">
        <v>1980</v>
      </c>
      <c r="G52" s="43"/>
      <c r="H52" s="109"/>
      <c r="I52" s="118"/>
    </row>
    <row r="53" spans="1:9" ht="12.75">
      <c r="A53" s="108"/>
      <c r="B53" s="87"/>
      <c r="C53" s="50" t="s">
        <v>64</v>
      </c>
      <c r="D53" s="50" t="s">
        <v>61</v>
      </c>
      <c r="E53" s="44">
        <v>3</v>
      </c>
      <c r="F53" s="44">
        <v>2003</v>
      </c>
      <c r="G53" s="44"/>
      <c r="H53" s="110"/>
      <c r="I53" s="119"/>
    </row>
    <row r="54" spans="1:9" ht="12.75">
      <c r="A54" s="87"/>
      <c r="B54" s="87"/>
      <c r="C54" s="50"/>
      <c r="D54" s="50"/>
      <c r="E54" s="44"/>
      <c r="F54" s="44"/>
      <c r="G54" s="44"/>
      <c r="H54" s="110"/>
      <c r="I54" s="119"/>
    </row>
    <row r="55" spans="1:9" ht="12.75">
      <c r="A55" s="87"/>
      <c r="B55" s="87"/>
      <c r="C55" s="50"/>
      <c r="D55" s="50"/>
      <c r="E55" s="44"/>
      <c r="F55" s="44"/>
      <c r="G55" s="44"/>
      <c r="H55" s="110"/>
      <c r="I55" s="119"/>
    </row>
    <row r="56" spans="1:9" ht="12.75">
      <c r="A56" s="87"/>
      <c r="B56" s="87"/>
      <c r="C56" s="50"/>
      <c r="D56" s="50"/>
      <c r="E56" s="44"/>
      <c r="F56" s="44"/>
      <c r="G56" s="44"/>
      <c r="H56" s="111"/>
      <c r="I56" s="119"/>
    </row>
    <row r="57" spans="1:9" ht="12.75">
      <c r="A57" s="88"/>
      <c r="B57" s="88"/>
      <c r="C57" s="51"/>
      <c r="D57" s="51"/>
      <c r="E57" s="45"/>
      <c r="F57" s="45"/>
      <c r="G57" s="45"/>
      <c r="H57" s="112"/>
      <c r="I57" s="120"/>
    </row>
    <row r="58" spans="1:9" ht="12.75">
      <c r="A58" s="43"/>
      <c r="B58" s="43" t="s">
        <v>151</v>
      </c>
      <c r="C58" s="49" t="s">
        <v>114</v>
      </c>
      <c r="D58" s="49" t="s">
        <v>113</v>
      </c>
      <c r="E58" s="43" t="s">
        <v>62</v>
      </c>
      <c r="F58" s="43">
        <v>1994</v>
      </c>
      <c r="G58" s="43"/>
      <c r="H58" s="109"/>
      <c r="I58" s="118"/>
    </row>
    <row r="59" spans="1:9" ht="12.75">
      <c r="A59" s="108"/>
      <c r="B59" s="87"/>
      <c r="C59" s="50"/>
      <c r="D59" s="103" t="s">
        <v>112</v>
      </c>
      <c r="E59" s="44" t="s">
        <v>62</v>
      </c>
      <c r="F59" s="44">
        <v>1993</v>
      </c>
      <c r="G59" s="44"/>
      <c r="H59" s="110"/>
      <c r="I59" s="119"/>
    </row>
    <row r="60" spans="1:9" ht="12.75">
      <c r="A60" s="87"/>
      <c r="B60" s="87"/>
      <c r="C60" s="50"/>
      <c r="D60" s="50"/>
      <c r="E60" s="44"/>
      <c r="F60" s="44"/>
      <c r="G60" s="44"/>
      <c r="H60" s="110"/>
      <c r="I60" s="119"/>
    </row>
    <row r="61" spans="1:9" ht="12.75">
      <c r="A61" s="87"/>
      <c r="B61" s="87"/>
      <c r="C61" s="50"/>
      <c r="D61" s="50"/>
      <c r="E61" s="44"/>
      <c r="F61" s="44"/>
      <c r="G61" s="44"/>
      <c r="H61" s="110"/>
      <c r="I61" s="119"/>
    </row>
    <row r="62" spans="1:9" ht="12.75">
      <c r="A62" s="87"/>
      <c r="B62" s="87"/>
      <c r="C62" s="50"/>
      <c r="D62" s="50"/>
      <c r="E62" s="44"/>
      <c r="F62" s="44"/>
      <c r="G62" s="44"/>
      <c r="H62" s="111"/>
      <c r="I62" s="119"/>
    </row>
    <row r="63" spans="1:9" ht="12.75">
      <c r="A63" s="88"/>
      <c r="B63" s="88"/>
      <c r="C63" s="51"/>
      <c r="D63" s="51"/>
      <c r="E63" s="45"/>
      <c r="F63" s="45"/>
      <c r="G63" s="45"/>
      <c r="H63" s="112"/>
      <c r="I63" s="120"/>
    </row>
    <row r="64" spans="1:9" ht="12.75">
      <c r="A64" s="43"/>
      <c r="B64" s="43" t="s">
        <v>155</v>
      </c>
      <c r="C64" s="49" t="s">
        <v>63</v>
      </c>
      <c r="D64" s="49" t="s">
        <v>97</v>
      </c>
      <c r="E64" s="43">
        <v>3</v>
      </c>
      <c r="F64" s="43">
        <v>2006</v>
      </c>
      <c r="G64" s="43"/>
      <c r="H64" s="109"/>
      <c r="I64" s="118"/>
    </row>
    <row r="65" spans="1:9" ht="12.75">
      <c r="A65" s="108"/>
      <c r="B65" s="87"/>
      <c r="C65" s="50" t="s">
        <v>64</v>
      </c>
      <c r="D65" s="50" t="s">
        <v>115</v>
      </c>
      <c r="E65" s="44">
        <v>3</v>
      </c>
      <c r="F65" s="44">
        <v>2007</v>
      </c>
      <c r="G65" s="44"/>
      <c r="H65" s="110"/>
      <c r="I65" s="119"/>
    </row>
    <row r="66" spans="1:9" ht="12.75">
      <c r="A66" s="87"/>
      <c r="B66" s="87"/>
      <c r="C66" s="50"/>
      <c r="D66" s="50"/>
      <c r="E66" s="44"/>
      <c r="F66" s="44"/>
      <c r="G66" s="44"/>
      <c r="H66" s="110"/>
      <c r="I66" s="119"/>
    </row>
    <row r="67" spans="1:9" ht="12.75">
      <c r="A67" s="87"/>
      <c r="B67" s="87"/>
      <c r="C67" s="50"/>
      <c r="D67" s="50"/>
      <c r="E67" s="44"/>
      <c r="F67" s="44"/>
      <c r="G67" s="44"/>
      <c r="H67" s="110"/>
      <c r="I67" s="119"/>
    </row>
    <row r="68" spans="1:9" ht="12.75">
      <c r="A68" s="87"/>
      <c r="B68" s="87"/>
      <c r="C68" s="50"/>
      <c r="D68" s="50"/>
      <c r="E68" s="44"/>
      <c r="F68" s="44"/>
      <c r="G68" s="44"/>
      <c r="H68" s="111"/>
      <c r="I68" s="119"/>
    </row>
    <row r="69" spans="1:9" ht="12.75">
      <c r="A69" s="88"/>
      <c r="B69" s="88"/>
      <c r="C69" s="51"/>
      <c r="D69" s="51"/>
      <c r="E69" s="45"/>
      <c r="F69" s="45"/>
      <c r="G69" s="45"/>
      <c r="H69" s="112"/>
      <c r="I69" s="120"/>
    </row>
    <row r="70" spans="1:9" ht="12.75">
      <c r="A70" s="43"/>
      <c r="B70" s="43" t="s">
        <v>155</v>
      </c>
      <c r="C70" s="49" t="s">
        <v>63</v>
      </c>
      <c r="D70" s="49" t="s">
        <v>65</v>
      </c>
      <c r="E70" s="43">
        <v>3</v>
      </c>
      <c r="F70" s="43">
        <v>2005</v>
      </c>
      <c r="G70" s="43"/>
      <c r="H70" s="109"/>
      <c r="I70" s="118"/>
    </row>
    <row r="71" spans="1:9" ht="12.75">
      <c r="A71" s="108"/>
      <c r="B71" s="87"/>
      <c r="C71" s="50" t="s">
        <v>64</v>
      </c>
      <c r="D71" s="50" t="s">
        <v>116</v>
      </c>
      <c r="E71" s="44">
        <v>1</v>
      </c>
      <c r="F71" s="44">
        <v>2003</v>
      </c>
      <c r="G71" s="44"/>
      <c r="H71" s="110"/>
      <c r="I71" s="119"/>
    </row>
    <row r="72" spans="1:9" ht="12.75">
      <c r="A72" s="87"/>
      <c r="B72" s="87"/>
      <c r="C72" s="50"/>
      <c r="D72" s="50"/>
      <c r="E72" s="44"/>
      <c r="F72" s="44"/>
      <c r="G72" s="44"/>
      <c r="H72" s="110"/>
      <c r="I72" s="119"/>
    </row>
    <row r="73" spans="1:9" ht="12.75">
      <c r="A73" s="87"/>
      <c r="B73" s="87"/>
      <c r="C73" s="50"/>
      <c r="D73" s="50"/>
      <c r="E73" s="44"/>
      <c r="F73" s="44"/>
      <c r="G73" s="44"/>
      <c r="H73" s="110"/>
      <c r="I73" s="119"/>
    </row>
    <row r="74" spans="1:9" ht="12.75">
      <c r="A74" s="87"/>
      <c r="B74" s="87"/>
      <c r="C74" s="50"/>
      <c r="D74" s="50"/>
      <c r="E74" s="44"/>
      <c r="F74" s="44"/>
      <c r="G74" s="44"/>
      <c r="H74" s="111"/>
      <c r="I74" s="119"/>
    </row>
    <row r="75" spans="1:9" ht="12.75">
      <c r="A75" s="88"/>
      <c r="B75" s="88"/>
      <c r="C75" s="51"/>
      <c r="D75" s="51"/>
      <c r="E75" s="45"/>
      <c r="F75" s="45"/>
      <c r="G75" s="45"/>
      <c r="H75" s="112"/>
      <c r="I75" s="120"/>
    </row>
    <row r="76" spans="1:9" ht="12.75">
      <c r="A76" s="43"/>
      <c r="B76" s="43" t="s">
        <v>157</v>
      </c>
      <c r="C76" s="49" t="s">
        <v>73</v>
      </c>
      <c r="D76" s="49" t="s">
        <v>71</v>
      </c>
      <c r="E76" s="43">
        <v>2</v>
      </c>
      <c r="F76" s="43">
        <v>2000</v>
      </c>
      <c r="G76" s="43"/>
      <c r="H76" s="109"/>
      <c r="I76" s="118"/>
    </row>
    <row r="77" spans="1:9" ht="12.75">
      <c r="A77" s="108"/>
      <c r="B77" s="87"/>
      <c r="C77" s="50" t="s">
        <v>64</v>
      </c>
      <c r="D77" s="50"/>
      <c r="E77" s="44"/>
      <c r="F77" s="44"/>
      <c r="G77" s="44"/>
      <c r="H77" s="110"/>
      <c r="I77" s="119"/>
    </row>
    <row r="78" spans="1:9" ht="12.75">
      <c r="A78" s="87"/>
      <c r="B78" s="87"/>
      <c r="C78" s="50"/>
      <c r="D78" s="50"/>
      <c r="E78" s="44"/>
      <c r="F78" s="44"/>
      <c r="G78" s="44"/>
      <c r="H78" s="110"/>
      <c r="I78" s="119"/>
    </row>
    <row r="79" spans="1:9" ht="12.75">
      <c r="A79" s="87"/>
      <c r="B79" s="87"/>
      <c r="C79" s="50"/>
      <c r="D79" s="50"/>
      <c r="E79" s="44"/>
      <c r="F79" s="44"/>
      <c r="G79" s="44"/>
      <c r="H79" s="110"/>
      <c r="I79" s="119"/>
    </row>
    <row r="80" spans="1:9" ht="12.75">
      <c r="A80" s="87"/>
      <c r="B80" s="87"/>
      <c r="C80" s="50"/>
      <c r="D80" s="50"/>
      <c r="E80" s="44"/>
      <c r="F80" s="44"/>
      <c r="G80" s="44"/>
      <c r="H80" s="111"/>
      <c r="I80" s="119"/>
    </row>
    <row r="81" spans="1:9" ht="12.75">
      <c r="A81" s="88"/>
      <c r="B81" s="88"/>
      <c r="C81" s="51"/>
      <c r="D81" s="51"/>
      <c r="E81" s="45"/>
      <c r="F81" s="45"/>
      <c r="G81" s="45"/>
      <c r="H81" s="112"/>
      <c r="I81" s="120"/>
    </row>
    <row r="82" spans="1:9" ht="12.75">
      <c r="A82" s="43"/>
      <c r="B82" s="43" t="s">
        <v>151</v>
      </c>
      <c r="C82" s="49" t="s">
        <v>73</v>
      </c>
      <c r="D82" s="49" t="s">
        <v>71</v>
      </c>
      <c r="E82" s="43">
        <v>2</v>
      </c>
      <c r="F82" s="43">
        <v>2000</v>
      </c>
      <c r="G82" s="43"/>
      <c r="H82" s="109"/>
      <c r="I82" s="118"/>
    </row>
    <row r="83" spans="1:9" ht="12.75">
      <c r="A83" s="108"/>
      <c r="B83" s="87"/>
      <c r="C83" s="50" t="s">
        <v>64</v>
      </c>
      <c r="D83" s="50" t="s">
        <v>69</v>
      </c>
      <c r="E83" s="44">
        <v>3</v>
      </c>
      <c r="F83" s="44">
        <v>1999</v>
      </c>
      <c r="G83" s="44"/>
      <c r="H83" s="110"/>
      <c r="I83" s="119"/>
    </row>
    <row r="84" spans="1:9" ht="12.75">
      <c r="A84" s="87"/>
      <c r="B84" s="87"/>
      <c r="C84" s="50"/>
      <c r="D84" s="50"/>
      <c r="E84" s="44"/>
      <c r="F84" s="44"/>
      <c r="G84" s="44"/>
      <c r="H84" s="110"/>
      <c r="I84" s="119"/>
    </row>
    <row r="85" spans="1:9" ht="12.75">
      <c r="A85" s="87"/>
      <c r="B85" s="87"/>
      <c r="C85" s="50"/>
      <c r="D85" s="50"/>
      <c r="E85" s="44"/>
      <c r="F85" s="44"/>
      <c r="G85" s="44"/>
      <c r="H85" s="110"/>
      <c r="I85" s="119"/>
    </row>
    <row r="86" spans="1:9" ht="12.75">
      <c r="A86" s="87"/>
      <c r="B86" s="87"/>
      <c r="C86" s="50"/>
      <c r="D86" s="50"/>
      <c r="E86" s="44"/>
      <c r="F86" s="44"/>
      <c r="G86" s="44"/>
      <c r="H86" s="111"/>
      <c r="I86" s="119"/>
    </row>
    <row r="87" spans="1:9" ht="12.75">
      <c r="A87" s="88"/>
      <c r="B87" s="88"/>
      <c r="C87" s="51"/>
      <c r="D87" s="51"/>
      <c r="E87" s="45"/>
      <c r="F87" s="45"/>
      <c r="G87" s="45"/>
      <c r="H87" s="112"/>
      <c r="I87" s="120"/>
    </row>
    <row r="88" spans="1:9" ht="12.75">
      <c r="A88" s="43"/>
      <c r="B88" s="43" t="s">
        <v>152</v>
      </c>
      <c r="C88" s="49" t="s">
        <v>117</v>
      </c>
      <c r="D88" s="49" t="s">
        <v>147</v>
      </c>
      <c r="E88" s="43" t="s">
        <v>51</v>
      </c>
      <c r="F88" s="43">
        <v>1994</v>
      </c>
      <c r="G88" s="43"/>
      <c r="H88" s="109"/>
      <c r="I88" s="118"/>
    </row>
    <row r="89" spans="1:9" ht="12.75">
      <c r="A89" s="108"/>
      <c r="B89" s="87"/>
      <c r="C89" s="50" t="s">
        <v>84</v>
      </c>
      <c r="D89" s="50" t="s">
        <v>148</v>
      </c>
      <c r="E89" s="44">
        <v>3</v>
      </c>
      <c r="F89" s="44">
        <v>1994</v>
      </c>
      <c r="G89" s="44"/>
      <c r="H89" s="110"/>
      <c r="I89" s="119"/>
    </row>
    <row r="90" spans="1:9" ht="12.75">
      <c r="A90" s="87"/>
      <c r="B90" s="87"/>
      <c r="C90" s="50"/>
      <c r="D90" s="50"/>
      <c r="E90" s="44"/>
      <c r="F90" s="44"/>
      <c r="G90" s="44"/>
      <c r="H90" s="110"/>
      <c r="I90" s="119"/>
    </row>
    <row r="91" spans="1:9" ht="12.75">
      <c r="A91" s="87"/>
      <c r="B91" s="87"/>
      <c r="C91" s="50"/>
      <c r="D91" s="50"/>
      <c r="E91" s="44"/>
      <c r="F91" s="44"/>
      <c r="G91" s="44"/>
      <c r="H91" s="110"/>
      <c r="I91" s="119"/>
    </row>
    <row r="92" spans="1:9" ht="12.75">
      <c r="A92" s="87"/>
      <c r="B92" s="87"/>
      <c r="C92" s="50"/>
      <c r="D92" s="50"/>
      <c r="E92" s="44"/>
      <c r="F92" s="44"/>
      <c r="G92" s="44"/>
      <c r="H92" s="111"/>
      <c r="I92" s="119"/>
    </row>
    <row r="93" spans="1:9" ht="12.75">
      <c r="A93" s="88"/>
      <c r="B93" s="88"/>
      <c r="C93" s="51"/>
      <c r="D93" s="51"/>
      <c r="E93" s="45"/>
      <c r="F93" s="45"/>
      <c r="G93" s="45"/>
      <c r="H93" s="112"/>
      <c r="I93" s="120"/>
    </row>
    <row r="94" spans="1:9" ht="12.75">
      <c r="A94" s="43"/>
      <c r="B94" s="43" t="s">
        <v>155</v>
      </c>
      <c r="C94" s="49" t="s">
        <v>117</v>
      </c>
      <c r="D94" s="49" t="s">
        <v>119</v>
      </c>
      <c r="E94" s="43" t="s">
        <v>51</v>
      </c>
      <c r="F94" s="43">
        <v>2002</v>
      </c>
      <c r="G94" s="43"/>
      <c r="H94" s="109"/>
      <c r="I94" s="118"/>
    </row>
    <row r="95" spans="1:9" ht="12.75">
      <c r="A95" s="108"/>
      <c r="B95" s="87"/>
      <c r="C95" s="50" t="s">
        <v>84</v>
      </c>
      <c r="D95" s="50" t="s">
        <v>120</v>
      </c>
      <c r="E95" s="44" t="s">
        <v>51</v>
      </c>
      <c r="F95" s="44">
        <v>2004</v>
      </c>
      <c r="G95" s="44"/>
      <c r="H95" s="110"/>
      <c r="I95" s="119"/>
    </row>
    <row r="96" spans="1:9" ht="12.75">
      <c r="A96" s="87"/>
      <c r="B96" s="87"/>
      <c r="C96" s="50"/>
      <c r="D96" s="50"/>
      <c r="E96" s="44"/>
      <c r="F96" s="44"/>
      <c r="G96" s="44"/>
      <c r="H96" s="110"/>
      <c r="I96" s="119"/>
    </row>
    <row r="97" spans="1:9" ht="12.75">
      <c r="A97" s="87"/>
      <c r="B97" s="87"/>
      <c r="C97" s="50"/>
      <c r="D97" s="50"/>
      <c r="E97" s="44"/>
      <c r="F97" s="44"/>
      <c r="G97" s="44"/>
      <c r="H97" s="110"/>
      <c r="I97" s="119"/>
    </row>
    <row r="98" spans="1:9" ht="12.75">
      <c r="A98" s="87"/>
      <c r="B98" s="87"/>
      <c r="C98" s="50"/>
      <c r="D98" s="50"/>
      <c r="E98" s="44"/>
      <c r="F98" s="44"/>
      <c r="G98" s="44"/>
      <c r="H98" s="111"/>
      <c r="I98" s="119"/>
    </row>
    <row r="99" spans="1:9" ht="12.75">
      <c r="A99" s="88"/>
      <c r="B99" s="88"/>
      <c r="C99" s="51"/>
      <c r="D99" s="51"/>
      <c r="E99" s="45"/>
      <c r="F99" s="45"/>
      <c r="G99" s="45"/>
      <c r="H99" s="112"/>
      <c r="I99" s="120"/>
    </row>
    <row r="100" spans="1:9" ht="12.75">
      <c r="A100" s="43"/>
      <c r="B100" s="43" t="s">
        <v>155</v>
      </c>
      <c r="C100" s="49" t="s">
        <v>117</v>
      </c>
      <c r="D100" s="49" t="s">
        <v>121</v>
      </c>
      <c r="E100" s="43" t="s">
        <v>51</v>
      </c>
      <c r="F100" s="43">
        <v>2003</v>
      </c>
      <c r="G100" s="43"/>
      <c r="H100" s="109"/>
      <c r="I100" s="118"/>
    </row>
    <row r="101" spans="1:9" ht="12.75">
      <c r="A101" s="108"/>
      <c r="B101" s="87"/>
      <c r="C101" s="50" t="s">
        <v>84</v>
      </c>
      <c r="D101" s="50" t="s">
        <v>122</v>
      </c>
      <c r="E101" s="44" t="s">
        <v>51</v>
      </c>
      <c r="F101" s="44">
        <v>2003</v>
      </c>
      <c r="G101" s="44"/>
      <c r="H101" s="110"/>
      <c r="I101" s="119"/>
    </row>
    <row r="102" spans="1:9" ht="12.75">
      <c r="A102" s="87"/>
      <c r="B102" s="87"/>
      <c r="C102" s="50"/>
      <c r="D102" s="50"/>
      <c r="E102" s="44"/>
      <c r="F102" s="44"/>
      <c r="G102" s="44"/>
      <c r="H102" s="110"/>
      <c r="I102" s="119"/>
    </row>
    <row r="103" spans="1:9" ht="12.75">
      <c r="A103" s="87"/>
      <c r="B103" s="87"/>
      <c r="C103" s="50"/>
      <c r="D103" s="50"/>
      <c r="E103" s="44"/>
      <c r="F103" s="44"/>
      <c r="G103" s="44"/>
      <c r="H103" s="110"/>
      <c r="I103" s="119"/>
    </row>
    <row r="104" spans="1:9" ht="12.75">
      <c r="A104" s="87"/>
      <c r="B104" s="87"/>
      <c r="C104" s="50"/>
      <c r="D104" s="50"/>
      <c r="E104" s="44"/>
      <c r="F104" s="44"/>
      <c r="G104" s="44"/>
      <c r="H104" s="111"/>
      <c r="I104" s="119"/>
    </row>
    <row r="105" spans="1:9" ht="12.75">
      <c r="A105" s="88"/>
      <c r="B105" s="88"/>
      <c r="C105" s="51"/>
      <c r="D105" s="51"/>
      <c r="E105" s="45"/>
      <c r="F105" s="45"/>
      <c r="G105" s="45"/>
      <c r="H105" s="112"/>
      <c r="I105" s="120"/>
    </row>
    <row r="106" spans="1:9" ht="12.75">
      <c r="A106" s="43"/>
      <c r="B106" s="43" t="s">
        <v>155</v>
      </c>
      <c r="C106" s="49" t="s">
        <v>117</v>
      </c>
      <c r="D106" s="49" t="s">
        <v>123</v>
      </c>
      <c r="E106" s="43" t="s">
        <v>51</v>
      </c>
      <c r="F106" s="43">
        <v>2004</v>
      </c>
      <c r="G106" s="43"/>
      <c r="H106" s="109"/>
      <c r="I106" s="118"/>
    </row>
    <row r="107" spans="1:9" ht="12.75">
      <c r="A107" s="108"/>
      <c r="B107" s="87"/>
      <c r="C107" s="50" t="s">
        <v>84</v>
      </c>
      <c r="D107" s="50" t="s">
        <v>124</v>
      </c>
      <c r="E107" s="44" t="s">
        <v>51</v>
      </c>
      <c r="F107" s="44">
        <v>2003</v>
      </c>
      <c r="G107" s="44"/>
      <c r="H107" s="110"/>
      <c r="I107" s="119"/>
    </row>
    <row r="108" spans="1:9" ht="12.75">
      <c r="A108" s="87"/>
      <c r="B108" s="87"/>
      <c r="C108" s="50"/>
      <c r="D108" s="50"/>
      <c r="E108" s="44"/>
      <c r="F108" s="44"/>
      <c r="G108" s="44"/>
      <c r="H108" s="110"/>
      <c r="I108" s="119"/>
    </row>
    <row r="109" spans="1:9" ht="12.75">
      <c r="A109" s="87"/>
      <c r="B109" s="87"/>
      <c r="C109" s="50"/>
      <c r="D109" s="50"/>
      <c r="E109" s="44"/>
      <c r="F109" s="44"/>
      <c r="G109" s="44"/>
      <c r="H109" s="110"/>
      <c r="I109" s="119"/>
    </row>
    <row r="110" spans="1:9" ht="12.75">
      <c r="A110" s="87"/>
      <c r="B110" s="87"/>
      <c r="C110" s="50"/>
      <c r="D110" s="50"/>
      <c r="E110" s="44"/>
      <c r="F110" s="44"/>
      <c r="G110" s="44"/>
      <c r="H110" s="111"/>
      <c r="I110" s="119"/>
    </row>
    <row r="111" spans="1:9" ht="12.75">
      <c r="A111" s="88"/>
      <c r="B111" s="88"/>
      <c r="C111" s="51"/>
      <c r="D111" s="51"/>
      <c r="E111" s="45"/>
      <c r="F111" s="45"/>
      <c r="G111" s="45"/>
      <c r="H111" s="112"/>
      <c r="I111" s="120"/>
    </row>
    <row r="112" spans="1:9" ht="12.75">
      <c r="A112" s="43"/>
      <c r="B112" s="43" t="s">
        <v>156</v>
      </c>
      <c r="C112" s="49" t="s">
        <v>63</v>
      </c>
      <c r="D112" s="49" t="s">
        <v>66</v>
      </c>
      <c r="E112" s="43">
        <v>3</v>
      </c>
      <c r="F112" s="43">
        <v>2012</v>
      </c>
      <c r="G112" s="43"/>
      <c r="H112" s="109"/>
      <c r="I112" s="118"/>
    </row>
    <row r="113" spans="1:9" ht="12.75">
      <c r="A113" s="108"/>
      <c r="B113" s="87"/>
      <c r="C113" s="50" t="s">
        <v>64</v>
      </c>
      <c r="D113" s="50"/>
      <c r="E113" s="44"/>
      <c r="F113" s="44"/>
      <c r="G113" s="44"/>
      <c r="H113" s="110"/>
      <c r="I113" s="119"/>
    </row>
    <row r="114" spans="1:9" ht="12.75">
      <c r="A114" s="87"/>
      <c r="B114" s="87"/>
      <c r="C114" s="50"/>
      <c r="D114" s="50"/>
      <c r="E114" s="44"/>
      <c r="F114" s="44"/>
      <c r="G114" s="44"/>
      <c r="H114" s="110"/>
      <c r="I114" s="119"/>
    </row>
    <row r="115" spans="1:9" ht="12.75">
      <c r="A115" s="87"/>
      <c r="B115" s="87"/>
      <c r="C115" s="50"/>
      <c r="D115" s="50"/>
      <c r="E115" s="44"/>
      <c r="F115" s="44"/>
      <c r="G115" s="44"/>
      <c r="H115" s="110"/>
      <c r="I115" s="119"/>
    </row>
    <row r="116" spans="1:9" ht="12.75">
      <c r="A116" s="87"/>
      <c r="B116" s="87"/>
      <c r="C116" s="50"/>
      <c r="D116" s="50"/>
      <c r="E116" s="44"/>
      <c r="F116" s="44"/>
      <c r="G116" s="44"/>
      <c r="H116" s="111"/>
      <c r="I116" s="119"/>
    </row>
    <row r="117" spans="1:9" ht="12.75">
      <c r="A117" s="88"/>
      <c r="B117" s="88"/>
      <c r="C117" s="51"/>
      <c r="D117" s="51"/>
      <c r="E117" s="45"/>
      <c r="F117" s="45"/>
      <c r="G117" s="45"/>
      <c r="H117" s="112"/>
      <c r="I117" s="120"/>
    </row>
    <row r="118" spans="1:9" ht="12.75">
      <c r="A118" s="43"/>
      <c r="B118" s="43" t="s">
        <v>156</v>
      </c>
      <c r="C118" s="49" t="s">
        <v>63</v>
      </c>
      <c r="D118" s="49" t="s">
        <v>67</v>
      </c>
      <c r="E118" s="43">
        <v>3</v>
      </c>
      <c r="F118" s="43">
        <v>2008</v>
      </c>
      <c r="G118" s="43"/>
      <c r="H118" s="109"/>
      <c r="I118" s="118"/>
    </row>
    <row r="119" spans="1:9" ht="12.75">
      <c r="A119" s="108"/>
      <c r="B119" s="87"/>
      <c r="C119" s="50" t="s">
        <v>64</v>
      </c>
      <c r="D119" s="50"/>
      <c r="E119" s="44"/>
      <c r="F119" s="44"/>
      <c r="G119" s="44"/>
      <c r="H119" s="110"/>
      <c r="I119" s="119"/>
    </row>
    <row r="120" spans="1:9" ht="12.75">
      <c r="A120" s="87"/>
      <c r="B120" s="87"/>
      <c r="C120" s="50"/>
      <c r="D120" s="50"/>
      <c r="E120" s="44"/>
      <c r="F120" s="44"/>
      <c r="G120" s="44"/>
      <c r="H120" s="110"/>
      <c r="I120" s="119"/>
    </row>
    <row r="121" spans="1:9" ht="12.75">
      <c r="A121" s="87"/>
      <c r="B121" s="87"/>
      <c r="C121" s="50"/>
      <c r="D121" s="50"/>
      <c r="E121" s="44"/>
      <c r="F121" s="44"/>
      <c r="G121" s="44"/>
      <c r="H121" s="110"/>
      <c r="I121" s="119"/>
    </row>
    <row r="122" spans="1:9" ht="12.75">
      <c r="A122" s="87"/>
      <c r="B122" s="87"/>
      <c r="C122" s="50"/>
      <c r="D122" s="50"/>
      <c r="E122" s="44"/>
      <c r="F122" s="44"/>
      <c r="G122" s="44"/>
      <c r="H122" s="111"/>
      <c r="I122" s="119"/>
    </row>
    <row r="123" spans="1:9" ht="12.75">
      <c r="A123" s="88"/>
      <c r="B123" s="88"/>
      <c r="C123" s="51"/>
      <c r="D123" s="51"/>
      <c r="E123" s="45"/>
      <c r="F123" s="45"/>
      <c r="G123" s="45"/>
      <c r="H123" s="112"/>
      <c r="I123" s="120"/>
    </row>
    <row r="124" spans="1:9" ht="12.75">
      <c r="A124" s="43"/>
      <c r="B124" s="43" t="s">
        <v>151</v>
      </c>
      <c r="C124" s="49" t="s">
        <v>126</v>
      </c>
      <c r="D124" s="106" t="s">
        <v>125</v>
      </c>
      <c r="E124" s="43">
        <v>1</v>
      </c>
      <c r="F124" s="43">
        <v>1994</v>
      </c>
      <c r="G124" s="43"/>
      <c r="H124" s="109"/>
      <c r="I124" s="118"/>
    </row>
    <row r="125" spans="1:9" ht="12.75">
      <c r="A125" s="108"/>
      <c r="B125" s="87"/>
      <c r="C125" s="50" t="s">
        <v>127</v>
      </c>
      <c r="D125" s="50" t="s">
        <v>93</v>
      </c>
      <c r="E125" s="44">
        <v>1</v>
      </c>
      <c r="F125" s="44">
        <v>1997</v>
      </c>
      <c r="G125" s="44"/>
      <c r="H125" s="110"/>
      <c r="I125" s="119"/>
    </row>
    <row r="126" spans="1:9" ht="12.75">
      <c r="A126" s="87"/>
      <c r="B126" s="87"/>
      <c r="C126" s="50"/>
      <c r="D126" s="50"/>
      <c r="E126" s="44"/>
      <c r="F126" s="44"/>
      <c r="G126" s="44"/>
      <c r="H126" s="110"/>
      <c r="I126" s="119"/>
    </row>
    <row r="127" spans="1:9" ht="12.75">
      <c r="A127" s="87"/>
      <c r="B127" s="87"/>
      <c r="C127" s="50"/>
      <c r="D127" s="50"/>
      <c r="E127" s="44"/>
      <c r="F127" s="44"/>
      <c r="G127" s="44"/>
      <c r="H127" s="110"/>
      <c r="I127" s="119"/>
    </row>
    <row r="128" spans="1:9" ht="12.75">
      <c r="A128" s="87"/>
      <c r="B128" s="87"/>
      <c r="C128" s="50"/>
      <c r="D128" s="50"/>
      <c r="E128" s="44"/>
      <c r="F128" s="44"/>
      <c r="G128" s="44"/>
      <c r="H128" s="111"/>
      <c r="I128" s="119"/>
    </row>
    <row r="129" spans="1:9" ht="12.75">
      <c r="A129" s="88"/>
      <c r="B129" s="88"/>
      <c r="C129" s="51"/>
      <c r="D129" s="51"/>
      <c r="E129" s="45"/>
      <c r="F129" s="45"/>
      <c r="G129" s="45"/>
      <c r="H129" s="112"/>
      <c r="I129" s="120"/>
    </row>
    <row r="130" spans="1:9" ht="12.75">
      <c r="A130" s="43"/>
      <c r="B130" s="43" t="s">
        <v>151</v>
      </c>
      <c r="C130" s="49" t="s">
        <v>126</v>
      </c>
      <c r="D130" s="49" t="s">
        <v>190</v>
      </c>
      <c r="E130" s="43" t="s">
        <v>51</v>
      </c>
      <c r="F130" s="43">
        <v>1997</v>
      </c>
      <c r="G130" s="43"/>
      <c r="H130" s="109"/>
      <c r="I130" s="118"/>
    </row>
    <row r="131" spans="1:9" ht="12.75">
      <c r="A131" s="108"/>
      <c r="B131" s="87"/>
      <c r="C131" s="50" t="s">
        <v>127</v>
      </c>
      <c r="D131" s="50" t="s">
        <v>128</v>
      </c>
      <c r="E131" s="44" t="s">
        <v>51</v>
      </c>
      <c r="F131" s="44">
        <v>1997</v>
      </c>
      <c r="G131" s="44"/>
      <c r="H131" s="110"/>
      <c r="I131" s="119"/>
    </row>
    <row r="132" spans="1:9" ht="12.75">
      <c r="A132" s="87"/>
      <c r="B132" s="87"/>
      <c r="C132" s="50"/>
      <c r="D132" s="50"/>
      <c r="E132" s="44"/>
      <c r="F132" s="44"/>
      <c r="G132" s="44"/>
      <c r="H132" s="110"/>
      <c r="I132" s="119"/>
    </row>
    <row r="133" spans="1:9" ht="12.75">
      <c r="A133" s="87"/>
      <c r="B133" s="87"/>
      <c r="C133" s="50"/>
      <c r="D133" s="50"/>
      <c r="E133" s="44"/>
      <c r="F133" s="44"/>
      <c r="G133" s="44"/>
      <c r="H133" s="110"/>
      <c r="I133" s="119"/>
    </row>
    <row r="134" spans="1:9" ht="12.75">
      <c r="A134" s="87"/>
      <c r="B134" s="87"/>
      <c r="C134" s="50"/>
      <c r="D134" s="50"/>
      <c r="E134" s="44"/>
      <c r="F134" s="44"/>
      <c r="G134" s="44"/>
      <c r="H134" s="111"/>
      <c r="I134" s="119"/>
    </row>
    <row r="135" spans="1:9" ht="12.75">
      <c r="A135" s="88"/>
      <c r="B135" s="88"/>
      <c r="C135" s="51"/>
      <c r="D135" s="51"/>
      <c r="E135" s="45"/>
      <c r="F135" s="45"/>
      <c r="G135" s="45"/>
      <c r="H135" s="112"/>
      <c r="I135" s="120"/>
    </row>
    <row r="136" spans="1:9" ht="12.75">
      <c r="A136" s="43"/>
      <c r="B136" s="43" t="s">
        <v>154</v>
      </c>
      <c r="C136" s="49" t="s">
        <v>129</v>
      </c>
      <c r="D136" s="49" t="s">
        <v>149</v>
      </c>
      <c r="E136" s="43" t="s">
        <v>51</v>
      </c>
      <c r="F136" s="43">
        <v>1999</v>
      </c>
      <c r="G136" s="43"/>
      <c r="H136" s="109"/>
      <c r="I136" s="118"/>
    </row>
    <row r="137" spans="1:9" ht="12.75">
      <c r="A137" s="108"/>
      <c r="B137" s="87"/>
      <c r="C137" s="50" t="s">
        <v>84</v>
      </c>
      <c r="D137" s="50" t="s">
        <v>130</v>
      </c>
      <c r="E137" s="44" t="s">
        <v>51</v>
      </c>
      <c r="F137" s="44">
        <v>1999</v>
      </c>
      <c r="G137" s="44"/>
      <c r="H137" s="110"/>
      <c r="I137" s="119"/>
    </row>
    <row r="138" spans="1:9" ht="12.75">
      <c r="A138" s="87"/>
      <c r="B138" s="87"/>
      <c r="C138" s="50"/>
      <c r="D138" s="50"/>
      <c r="E138" s="44"/>
      <c r="F138" s="44"/>
      <c r="G138" s="44"/>
      <c r="H138" s="110"/>
      <c r="I138" s="119"/>
    </row>
    <row r="139" spans="1:9" ht="12.75">
      <c r="A139" s="87"/>
      <c r="B139" s="87"/>
      <c r="C139" s="50"/>
      <c r="D139" s="50"/>
      <c r="E139" s="44"/>
      <c r="F139" s="44"/>
      <c r="G139" s="44"/>
      <c r="H139" s="110"/>
      <c r="I139" s="119"/>
    </row>
    <row r="140" spans="1:9" ht="12.75">
      <c r="A140" s="87"/>
      <c r="B140" s="87"/>
      <c r="C140" s="50"/>
      <c r="D140" s="50"/>
      <c r="E140" s="44"/>
      <c r="F140" s="44"/>
      <c r="G140" s="44"/>
      <c r="H140" s="111"/>
      <c r="I140" s="119"/>
    </row>
    <row r="141" spans="1:9" ht="12.75">
      <c r="A141" s="88"/>
      <c r="B141" s="88"/>
      <c r="C141" s="51"/>
      <c r="D141" s="51"/>
      <c r="E141" s="45"/>
      <c r="F141" s="45"/>
      <c r="G141" s="45"/>
      <c r="H141" s="112"/>
      <c r="I141" s="120"/>
    </row>
    <row r="142" spans="1:9" ht="12.75">
      <c r="A142" s="43"/>
      <c r="B142" s="43" t="s">
        <v>153</v>
      </c>
      <c r="C142" s="49" t="s">
        <v>129</v>
      </c>
      <c r="D142" s="49" t="s">
        <v>131</v>
      </c>
      <c r="E142" s="43" t="s">
        <v>62</v>
      </c>
      <c r="F142" s="43">
        <v>1979</v>
      </c>
      <c r="G142" s="43"/>
      <c r="H142" s="109"/>
      <c r="I142" s="118"/>
    </row>
    <row r="143" spans="1:9" ht="12.75">
      <c r="A143" s="108"/>
      <c r="B143" s="87"/>
      <c r="C143" s="50" t="s">
        <v>84</v>
      </c>
      <c r="D143" s="50" t="s">
        <v>132</v>
      </c>
      <c r="E143" s="44" t="s">
        <v>51</v>
      </c>
      <c r="F143" s="44">
        <v>1975</v>
      </c>
      <c r="G143" s="44"/>
      <c r="H143" s="110"/>
      <c r="I143" s="119"/>
    </row>
    <row r="144" spans="1:9" ht="12.75">
      <c r="A144" s="87"/>
      <c r="B144" s="87"/>
      <c r="C144" s="50"/>
      <c r="D144" s="50"/>
      <c r="E144" s="44"/>
      <c r="F144" s="44"/>
      <c r="G144" s="44"/>
      <c r="H144" s="110"/>
      <c r="I144" s="119"/>
    </row>
    <row r="145" spans="1:9" ht="12.75">
      <c r="A145" s="87"/>
      <c r="B145" s="87"/>
      <c r="C145" s="50"/>
      <c r="D145" s="50"/>
      <c r="E145" s="44"/>
      <c r="F145" s="44"/>
      <c r="G145" s="44"/>
      <c r="H145" s="110"/>
      <c r="I145" s="119"/>
    </row>
    <row r="146" spans="1:9" ht="12.75">
      <c r="A146" s="87"/>
      <c r="B146" s="87"/>
      <c r="C146" s="50"/>
      <c r="D146" s="50"/>
      <c r="E146" s="44"/>
      <c r="F146" s="44"/>
      <c r="G146" s="44"/>
      <c r="H146" s="111"/>
      <c r="I146" s="119"/>
    </row>
    <row r="147" spans="1:9" ht="12.75">
      <c r="A147" s="88"/>
      <c r="B147" s="88"/>
      <c r="C147" s="51"/>
      <c r="D147" s="51"/>
      <c r="E147" s="45"/>
      <c r="F147" s="45"/>
      <c r="G147" s="45"/>
      <c r="H147" s="112"/>
      <c r="I147" s="120"/>
    </row>
    <row r="148" spans="1:9" ht="12.75">
      <c r="A148" s="43"/>
      <c r="B148" s="43" t="s">
        <v>153</v>
      </c>
      <c r="C148" s="49" t="s">
        <v>133</v>
      </c>
      <c r="D148" s="49" t="s">
        <v>134</v>
      </c>
      <c r="E148" s="43" t="s">
        <v>51</v>
      </c>
      <c r="F148" s="43">
        <v>1988</v>
      </c>
      <c r="G148" s="43"/>
      <c r="H148" s="109"/>
      <c r="I148" s="118"/>
    </row>
    <row r="149" spans="1:9" ht="12.75">
      <c r="A149" s="108"/>
      <c r="B149" s="87"/>
      <c r="C149" s="50"/>
      <c r="D149" s="50" t="s">
        <v>135</v>
      </c>
      <c r="E149" s="44" t="s">
        <v>51</v>
      </c>
      <c r="F149" s="44">
        <v>1992</v>
      </c>
      <c r="G149" s="44"/>
      <c r="H149" s="110"/>
      <c r="I149" s="119"/>
    </row>
    <row r="150" spans="1:9" ht="12.75">
      <c r="A150" s="87"/>
      <c r="B150" s="87"/>
      <c r="C150" s="50"/>
      <c r="D150" s="50"/>
      <c r="E150" s="44"/>
      <c r="F150" s="44"/>
      <c r="G150" s="44"/>
      <c r="H150" s="110"/>
      <c r="I150" s="119"/>
    </row>
    <row r="151" spans="1:9" ht="12.75">
      <c r="A151" s="87"/>
      <c r="B151" s="87"/>
      <c r="C151" s="50"/>
      <c r="D151" s="50"/>
      <c r="E151" s="44"/>
      <c r="F151" s="44"/>
      <c r="G151" s="44"/>
      <c r="H151" s="110"/>
      <c r="I151" s="119"/>
    </row>
    <row r="152" spans="1:9" ht="12.75">
      <c r="A152" s="87"/>
      <c r="B152" s="87"/>
      <c r="C152" s="50"/>
      <c r="D152" s="50"/>
      <c r="E152" s="44"/>
      <c r="F152" s="44"/>
      <c r="G152" s="44"/>
      <c r="H152" s="111"/>
      <c r="I152" s="119"/>
    </row>
    <row r="153" spans="1:9" ht="12.75">
      <c r="A153" s="88"/>
      <c r="B153" s="88"/>
      <c r="C153" s="51"/>
      <c r="D153" s="51"/>
      <c r="E153" s="45"/>
      <c r="F153" s="45"/>
      <c r="G153" s="45"/>
      <c r="H153" s="112"/>
      <c r="I153" s="120"/>
    </row>
    <row r="154" spans="1:9" ht="12.75">
      <c r="A154" s="43"/>
      <c r="B154" s="43"/>
      <c r="C154" s="49" t="s">
        <v>81</v>
      </c>
      <c r="D154" s="49" t="s">
        <v>82</v>
      </c>
      <c r="E154" s="43" t="s">
        <v>51</v>
      </c>
      <c r="F154" s="43">
        <v>2000</v>
      </c>
      <c r="G154" s="43"/>
      <c r="H154" s="109"/>
      <c r="I154" s="118"/>
    </row>
    <row r="155" spans="1:9" ht="12.75">
      <c r="A155" s="108"/>
      <c r="B155" s="87"/>
      <c r="C155" s="50" t="s">
        <v>78</v>
      </c>
      <c r="D155" s="50" t="s">
        <v>80</v>
      </c>
      <c r="E155" s="44">
        <v>1</v>
      </c>
      <c r="F155" s="44">
        <v>1979</v>
      </c>
      <c r="G155" s="44"/>
      <c r="H155" s="110"/>
      <c r="I155" s="119"/>
    </row>
    <row r="156" spans="1:9" ht="12.75">
      <c r="A156" s="87"/>
      <c r="B156" s="87"/>
      <c r="C156" s="50"/>
      <c r="D156" s="50" t="s">
        <v>79</v>
      </c>
      <c r="E156" s="44" t="s">
        <v>83</v>
      </c>
      <c r="F156" s="44">
        <v>1984</v>
      </c>
      <c r="G156" s="44"/>
      <c r="H156" s="110"/>
      <c r="I156" s="119"/>
    </row>
    <row r="157" spans="1:9" ht="12.75">
      <c r="A157" s="87"/>
      <c r="B157" s="87"/>
      <c r="C157" s="50"/>
      <c r="D157" s="50" t="s">
        <v>75</v>
      </c>
      <c r="E157" s="44" t="s">
        <v>51</v>
      </c>
      <c r="F157" s="44">
        <v>2000</v>
      </c>
      <c r="G157" s="44"/>
      <c r="H157" s="110"/>
      <c r="I157" s="119"/>
    </row>
    <row r="158" spans="1:9" ht="12.75">
      <c r="A158" s="87"/>
      <c r="B158" s="87"/>
      <c r="C158" s="50"/>
      <c r="D158" s="50"/>
      <c r="E158" s="44"/>
      <c r="F158" s="44"/>
      <c r="G158" s="44"/>
      <c r="H158" s="111"/>
      <c r="I158" s="119"/>
    </row>
    <row r="159" spans="1:9" ht="12.75">
      <c r="A159" s="88"/>
      <c r="B159" s="88"/>
      <c r="C159" s="51"/>
      <c r="D159" s="51"/>
      <c r="E159" s="45"/>
      <c r="F159" s="45"/>
      <c r="G159" s="45"/>
      <c r="H159" s="112"/>
      <c r="I159" s="120"/>
    </row>
    <row r="160" spans="1:9" ht="12.75">
      <c r="A160" s="43">
        <v>16</v>
      </c>
      <c r="B160" s="43" t="s">
        <v>56</v>
      </c>
      <c r="C160" s="49" t="s">
        <v>87</v>
      </c>
      <c r="D160" s="49" t="s">
        <v>192</v>
      </c>
      <c r="E160" s="43" t="s">
        <v>51</v>
      </c>
      <c r="F160" s="43"/>
      <c r="G160" s="43"/>
      <c r="H160" s="109"/>
      <c r="I160" s="118"/>
    </row>
    <row r="161" spans="1:9" ht="12.75">
      <c r="A161" s="108"/>
      <c r="B161" s="87"/>
      <c r="C161" s="50" t="s">
        <v>84</v>
      </c>
      <c r="D161" s="50" t="s">
        <v>193</v>
      </c>
      <c r="E161" s="44" t="s">
        <v>51</v>
      </c>
      <c r="F161" s="44">
        <v>2003</v>
      </c>
      <c r="G161" s="44"/>
      <c r="H161" s="110"/>
      <c r="I161" s="119"/>
    </row>
    <row r="162" spans="1:9" ht="12.75">
      <c r="A162" s="87"/>
      <c r="B162" s="87"/>
      <c r="C162" s="50"/>
      <c r="D162" s="50" t="s">
        <v>74</v>
      </c>
      <c r="E162" s="44">
        <v>3</v>
      </c>
      <c r="F162" s="44">
        <v>2005</v>
      </c>
      <c r="G162" s="44"/>
      <c r="H162" s="110">
        <v>38363</v>
      </c>
      <c r="I162" s="119"/>
    </row>
    <row r="163" spans="1:9" ht="12.75">
      <c r="A163" s="87"/>
      <c r="B163" s="87"/>
      <c r="C163" s="50"/>
      <c r="D163" s="50" t="s">
        <v>194</v>
      </c>
      <c r="E163" s="44" t="s">
        <v>51</v>
      </c>
      <c r="F163" s="44"/>
      <c r="G163" s="44"/>
      <c r="H163" s="110"/>
      <c r="I163" s="119"/>
    </row>
    <row r="164" spans="1:9" ht="12.75">
      <c r="A164" s="87"/>
      <c r="B164" s="87"/>
      <c r="C164" s="50"/>
      <c r="D164" s="50" t="s">
        <v>191</v>
      </c>
      <c r="E164" s="44" t="s">
        <v>51</v>
      </c>
      <c r="F164" s="44"/>
      <c r="G164" s="44"/>
      <c r="H164" s="110"/>
      <c r="I164" s="119"/>
    </row>
    <row r="165" spans="1:9" ht="12.75">
      <c r="A165" s="88"/>
      <c r="B165" s="88"/>
      <c r="C165" s="51"/>
      <c r="D165" s="51" t="s">
        <v>70</v>
      </c>
      <c r="E165" s="45" t="s">
        <v>51</v>
      </c>
      <c r="F165" s="45">
        <v>2000</v>
      </c>
      <c r="G165" s="45"/>
      <c r="H165" s="121"/>
      <c r="I165" s="120"/>
    </row>
    <row r="166" spans="1:9" ht="12.75">
      <c r="A166" s="43"/>
      <c r="B166" s="43" t="s">
        <v>152</v>
      </c>
      <c r="C166" s="49" t="s">
        <v>117</v>
      </c>
      <c r="D166" s="49" t="s">
        <v>86</v>
      </c>
      <c r="E166" s="43">
        <v>3</v>
      </c>
      <c r="F166" s="43">
        <v>1995</v>
      </c>
      <c r="G166" s="43"/>
      <c r="H166" s="109"/>
      <c r="I166" s="118"/>
    </row>
    <row r="167" spans="1:9" ht="12.75">
      <c r="A167" s="108"/>
      <c r="B167" s="87"/>
      <c r="C167" s="50" t="s">
        <v>84</v>
      </c>
      <c r="D167" s="50" t="s">
        <v>118</v>
      </c>
      <c r="E167" s="44" t="s">
        <v>51</v>
      </c>
      <c r="F167" s="44">
        <v>1995</v>
      </c>
      <c r="G167" s="44"/>
      <c r="H167" s="110"/>
      <c r="I167" s="119"/>
    </row>
    <row r="168" spans="1:9" ht="12.75">
      <c r="A168" s="87"/>
      <c r="B168" s="87"/>
      <c r="C168" s="50"/>
      <c r="D168" s="50"/>
      <c r="E168" s="44"/>
      <c r="F168" s="44"/>
      <c r="G168" s="44"/>
      <c r="H168" s="110"/>
      <c r="I168" s="119"/>
    </row>
    <row r="169" spans="1:9" ht="12.75">
      <c r="A169" s="87"/>
      <c r="B169" s="87"/>
      <c r="C169" s="50"/>
      <c r="D169" s="50"/>
      <c r="E169" s="44"/>
      <c r="F169" s="44"/>
      <c r="G169" s="44"/>
      <c r="H169" s="110"/>
      <c r="I169" s="119"/>
    </row>
    <row r="170" spans="1:9" ht="12.75">
      <c r="A170" s="87"/>
      <c r="B170" s="87"/>
      <c r="C170" s="50"/>
      <c r="D170" s="50"/>
      <c r="E170" s="44"/>
      <c r="F170" s="44"/>
      <c r="G170" s="44"/>
      <c r="H170" s="111"/>
      <c r="I170" s="119"/>
    </row>
    <row r="171" spans="1:9" ht="12.75">
      <c r="A171" s="88"/>
      <c r="B171" s="88"/>
      <c r="C171" s="51"/>
      <c r="D171" s="51"/>
      <c r="E171" s="45"/>
      <c r="F171" s="45"/>
      <c r="G171" s="45"/>
      <c r="H171" s="112"/>
      <c r="I171" s="120"/>
    </row>
    <row r="172" spans="1:9" ht="12.75">
      <c r="A172" s="43">
        <v>18</v>
      </c>
      <c r="B172" s="43" t="s">
        <v>56</v>
      </c>
      <c r="C172" s="49" t="s">
        <v>87</v>
      </c>
      <c r="D172" s="49" t="s">
        <v>88</v>
      </c>
      <c r="E172" s="43" t="s">
        <v>51</v>
      </c>
      <c r="F172" s="43">
        <v>2002</v>
      </c>
      <c r="G172" s="43"/>
      <c r="H172" s="109"/>
      <c r="I172" s="118"/>
    </row>
    <row r="173" spans="1:9" ht="12.75">
      <c r="A173" s="108"/>
      <c r="B173" s="87"/>
      <c r="C173" s="50" t="s">
        <v>84</v>
      </c>
      <c r="D173" s="50" t="s">
        <v>89</v>
      </c>
      <c r="E173" s="44">
        <v>1</v>
      </c>
      <c r="F173" s="44">
        <v>2002</v>
      </c>
      <c r="G173" s="44"/>
      <c r="H173" s="110"/>
      <c r="I173" s="119"/>
    </row>
    <row r="174" spans="1:9" ht="12.75">
      <c r="A174" s="87"/>
      <c r="B174" s="87"/>
      <c r="C174" s="50"/>
      <c r="D174" s="50" t="s">
        <v>195</v>
      </c>
      <c r="E174" s="44">
        <v>1</v>
      </c>
      <c r="F174" s="44">
        <v>2003</v>
      </c>
      <c r="G174" s="44"/>
      <c r="H174" s="110"/>
      <c r="I174" s="119"/>
    </row>
    <row r="175" spans="1:9" ht="12.75">
      <c r="A175" s="87"/>
      <c r="B175" s="87"/>
      <c r="C175" s="50"/>
      <c r="D175" s="50" t="s">
        <v>90</v>
      </c>
      <c r="E175" s="44" t="s">
        <v>51</v>
      </c>
      <c r="F175" s="44">
        <v>2003</v>
      </c>
      <c r="G175" s="44"/>
      <c r="H175" s="110"/>
      <c r="I175" s="119"/>
    </row>
    <row r="176" spans="1:9" ht="12.75">
      <c r="A176" s="87"/>
      <c r="B176" s="87"/>
      <c r="C176" s="50"/>
      <c r="D176" s="50" t="s">
        <v>91</v>
      </c>
      <c r="E176" s="44" t="s">
        <v>51</v>
      </c>
      <c r="F176" s="44">
        <v>2004</v>
      </c>
      <c r="G176" s="44"/>
      <c r="H176" s="111"/>
      <c r="I176" s="119"/>
    </row>
    <row r="177" spans="1:9" ht="12.75">
      <c r="A177" s="88"/>
      <c r="B177" s="88"/>
      <c r="C177" s="51"/>
      <c r="D177" s="51" t="s">
        <v>92</v>
      </c>
      <c r="E177" s="45" t="s">
        <v>51</v>
      </c>
      <c r="F177" s="45">
        <v>2003</v>
      </c>
      <c r="G177" s="45"/>
      <c r="H177" s="112"/>
      <c r="I177" s="120"/>
    </row>
    <row r="178" spans="1:9" ht="12.75">
      <c r="A178" s="43"/>
      <c r="B178" s="43" t="s">
        <v>152</v>
      </c>
      <c r="C178" s="106" t="s">
        <v>136</v>
      </c>
      <c r="D178" s="49" t="s">
        <v>137</v>
      </c>
      <c r="E178" s="43" t="s">
        <v>51</v>
      </c>
      <c r="F178" s="43">
        <v>1999</v>
      </c>
      <c r="G178" s="43"/>
      <c r="H178" s="109"/>
      <c r="I178" s="118"/>
    </row>
    <row r="179" spans="1:9" ht="12.75">
      <c r="A179" s="108"/>
      <c r="B179" s="87"/>
      <c r="C179" s="103" t="s">
        <v>84</v>
      </c>
      <c r="D179" s="50" t="s">
        <v>138</v>
      </c>
      <c r="E179" s="44" t="s">
        <v>51</v>
      </c>
      <c r="F179" s="44">
        <v>2000</v>
      </c>
      <c r="G179" s="44"/>
      <c r="H179" s="110"/>
      <c r="I179" s="119"/>
    </row>
    <row r="180" spans="1:9" ht="12.75">
      <c r="A180" s="87"/>
      <c r="B180" s="87"/>
      <c r="C180" s="50"/>
      <c r="D180" s="50"/>
      <c r="E180" s="44"/>
      <c r="F180" s="44"/>
      <c r="G180" s="44"/>
      <c r="H180" s="110"/>
      <c r="I180" s="119"/>
    </row>
    <row r="181" spans="1:9" ht="12.75">
      <c r="A181" s="87"/>
      <c r="B181" s="87"/>
      <c r="C181" s="50"/>
      <c r="D181" s="50"/>
      <c r="E181" s="44"/>
      <c r="F181" s="44"/>
      <c r="G181" s="44"/>
      <c r="H181" s="110"/>
      <c r="I181" s="119"/>
    </row>
    <row r="182" spans="1:9" ht="12.75">
      <c r="A182" s="87"/>
      <c r="B182" s="87"/>
      <c r="C182" s="50"/>
      <c r="D182" s="50"/>
      <c r="E182" s="44"/>
      <c r="F182" s="44"/>
      <c r="G182" s="44"/>
      <c r="H182" s="111"/>
      <c r="I182" s="119"/>
    </row>
    <row r="183" spans="1:9" ht="12.75">
      <c r="A183" s="88"/>
      <c r="B183" s="88"/>
      <c r="C183" s="51"/>
      <c r="D183" s="51"/>
      <c r="E183" s="45"/>
      <c r="F183" s="45"/>
      <c r="G183" s="45"/>
      <c r="H183" s="112"/>
      <c r="I183" s="120"/>
    </row>
    <row r="184" spans="1:9" ht="12.75">
      <c r="A184" s="43"/>
      <c r="B184" s="43" t="s">
        <v>153</v>
      </c>
      <c r="C184" s="106" t="s">
        <v>136</v>
      </c>
      <c r="D184" s="49" t="s">
        <v>139</v>
      </c>
      <c r="E184" s="43" t="s">
        <v>51</v>
      </c>
      <c r="F184" s="43">
        <v>1996</v>
      </c>
      <c r="G184" s="43"/>
      <c r="H184" s="109"/>
      <c r="I184" s="118"/>
    </row>
    <row r="185" spans="1:9" ht="12.75">
      <c r="A185" s="108"/>
      <c r="B185" s="87"/>
      <c r="C185" s="103" t="s">
        <v>84</v>
      </c>
      <c r="D185" s="50" t="s">
        <v>140</v>
      </c>
      <c r="E185" s="44" t="s">
        <v>51</v>
      </c>
      <c r="F185" s="44">
        <v>1999</v>
      </c>
      <c r="G185" s="44"/>
      <c r="H185" s="110"/>
      <c r="I185" s="119"/>
    </row>
    <row r="186" spans="1:9" ht="12.75">
      <c r="A186" s="87"/>
      <c r="B186" s="87"/>
      <c r="C186" s="50"/>
      <c r="D186" s="50"/>
      <c r="E186" s="44"/>
      <c r="F186" s="44"/>
      <c r="G186" s="44"/>
      <c r="H186" s="110"/>
      <c r="I186" s="119"/>
    </row>
    <row r="187" spans="1:9" ht="12.75">
      <c r="A187" s="87"/>
      <c r="B187" s="87"/>
      <c r="C187" s="50"/>
      <c r="D187" s="50"/>
      <c r="E187" s="44"/>
      <c r="F187" s="44"/>
      <c r="G187" s="44"/>
      <c r="H187" s="110"/>
      <c r="I187" s="119"/>
    </row>
    <row r="188" spans="1:9" ht="12.75">
      <c r="A188" s="87"/>
      <c r="B188" s="87"/>
      <c r="C188" s="50"/>
      <c r="D188" s="50"/>
      <c r="E188" s="44"/>
      <c r="F188" s="44"/>
      <c r="G188" s="44"/>
      <c r="H188" s="111"/>
      <c r="I188" s="119"/>
    </row>
    <row r="189" spans="1:9" ht="12.75">
      <c r="A189" s="88"/>
      <c r="B189" s="88"/>
      <c r="C189" s="51"/>
      <c r="D189" s="51"/>
      <c r="E189" s="45"/>
      <c r="F189" s="45"/>
      <c r="G189" s="45"/>
      <c r="H189" s="112"/>
      <c r="I189" s="120"/>
    </row>
    <row r="190" spans="1:9" ht="12.75">
      <c r="A190" s="43">
        <v>7</v>
      </c>
      <c r="B190" s="43" t="s">
        <v>52</v>
      </c>
      <c r="C190" s="49" t="s">
        <v>171</v>
      </c>
      <c r="D190" s="49" t="s">
        <v>172</v>
      </c>
      <c r="E190" s="43" t="s">
        <v>51</v>
      </c>
      <c r="F190" s="43">
        <v>1983</v>
      </c>
      <c r="G190" s="43"/>
      <c r="H190" s="109">
        <v>30654</v>
      </c>
      <c r="I190" s="118">
        <f>YEAR(H190)</f>
        <v>1983</v>
      </c>
    </row>
    <row r="191" spans="1:9" ht="12.75">
      <c r="A191" s="108"/>
      <c r="B191" s="87"/>
      <c r="C191" s="50" t="s">
        <v>84</v>
      </c>
      <c r="D191" s="50" t="s">
        <v>173</v>
      </c>
      <c r="E191" s="44" t="s">
        <v>51</v>
      </c>
      <c r="F191" s="44">
        <v>1980</v>
      </c>
      <c r="G191" s="44"/>
      <c r="H191" s="110">
        <v>29436</v>
      </c>
      <c r="I191" s="119">
        <f>YEAR(H191)</f>
        <v>1980</v>
      </c>
    </row>
    <row r="192" spans="1:9" ht="12.75">
      <c r="A192" s="87"/>
      <c r="B192" s="87"/>
      <c r="C192" s="50"/>
      <c r="D192" s="50" t="s">
        <v>174</v>
      </c>
      <c r="E192" s="44" t="s">
        <v>51</v>
      </c>
      <c r="F192" s="44">
        <v>1986</v>
      </c>
      <c r="G192" s="44"/>
      <c r="H192" s="110">
        <v>31420</v>
      </c>
      <c r="I192" s="119">
        <f>YEAR(H192)</f>
        <v>1986</v>
      </c>
    </row>
    <row r="193" spans="1:9" ht="12.75">
      <c r="A193" s="87"/>
      <c r="B193" s="87"/>
      <c r="C193" s="50"/>
      <c r="D193" s="50" t="s">
        <v>175</v>
      </c>
      <c r="E193" s="44" t="s">
        <v>51</v>
      </c>
      <c r="F193" s="44">
        <v>1989</v>
      </c>
      <c r="G193" s="44"/>
      <c r="H193" s="110">
        <v>32819</v>
      </c>
      <c r="I193" s="119">
        <f>YEAR(H193)</f>
        <v>1989</v>
      </c>
    </row>
    <row r="194" spans="1:9" ht="12.75">
      <c r="A194" s="87"/>
      <c r="B194" s="87"/>
      <c r="C194" s="50"/>
      <c r="D194" s="50" t="s">
        <v>176</v>
      </c>
      <c r="E194" s="44" t="s">
        <v>51</v>
      </c>
      <c r="F194" s="44">
        <v>1985</v>
      </c>
      <c r="G194" s="44"/>
      <c r="H194" s="110">
        <v>31122</v>
      </c>
      <c r="I194" s="119">
        <f aca="true" t="shared" si="3" ref="I194:I199">YEAR(H194)</f>
        <v>1985</v>
      </c>
    </row>
    <row r="195" spans="1:9" ht="12.75">
      <c r="A195" s="88"/>
      <c r="B195" s="88"/>
      <c r="C195" s="51"/>
      <c r="D195" s="51" t="s">
        <v>177</v>
      </c>
      <c r="E195" s="45" t="s">
        <v>51</v>
      </c>
      <c r="F195" s="45">
        <v>1985</v>
      </c>
      <c r="G195" s="45"/>
      <c r="H195" s="121">
        <v>31339</v>
      </c>
      <c r="I195" s="120">
        <f t="shared" si="3"/>
        <v>1985</v>
      </c>
    </row>
    <row r="196" spans="1:9" ht="12.75">
      <c r="A196" s="43">
        <v>12</v>
      </c>
      <c r="B196" s="43" t="s">
        <v>53</v>
      </c>
      <c r="C196" s="49" t="s">
        <v>171</v>
      </c>
      <c r="D196" s="49" t="s">
        <v>174</v>
      </c>
      <c r="E196" s="43" t="s">
        <v>51</v>
      </c>
      <c r="F196" s="43">
        <v>1986</v>
      </c>
      <c r="G196" s="43"/>
      <c r="H196" s="109">
        <v>31420</v>
      </c>
      <c r="I196" s="118">
        <f>YEAR(H196)</f>
        <v>1986</v>
      </c>
    </row>
    <row r="197" spans="1:9" ht="12.75">
      <c r="A197" s="108"/>
      <c r="B197" s="87"/>
      <c r="C197" s="50" t="s">
        <v>84</v>
      </c>
      <c r="D197" s="50" t="s">
        <v>176</v>
      </c>
      <c r="E197" s="44" t="s">
        <v>51</v>
      </c>
      <c r="F197" s="44">
        <v>1985</v>
      </c>
      <c r="G197" s="44"/>
      <c r="H197" s="110">
        <v>31122</v>
      </c>
      <c r="I197" s="119">
        <f t="shared" si="3"/>
        <v>1985</v>
      </c>
    </row>
    <row r="198" spans="1:9" ht="12.75">
      <c r="A198" s="87"/>
      <c r="B198" s="87"/>
      <c r="C198" s="50"/>
      <c r="D198" s="50" t="s">
        <v>178</v>
      </c>
      <c r="E198" s="44" t="s">
        <v>51</v>
      </c>
      <c r="F198" s="44">
        <v>1986</v>
      </c>
      <c r="G198" s="44"/>
      <c r="H198" s="110">
        <v>31574</v>
      </c>
      <c r="I198" s="119">
        <f t="shared" si="3"/>
        <v>1986</v>
      </c>
    </row>
    <row r="199" spans="1:9" ht="12.75">
      <c r="A199" s="87"/>
      <c r="B199" s="87"/>
      <c r="C199" s="50"/>
      <c r="D199" s="50" t="s">
        <v>179</v>
      </c>
      <c r="E199" s="44" t="s">
        <v>51</v>
      </c>
      <c r="F199" s="44">
        <v>1984</v>
      </c>
      <c r="G199" s="44"/>
      <c r="H199" s="110">
        <v>30758</v>
      </c>
      <c r="I199" s="119">
        <f t="shared" si="3"/>
        <v>1984</v>
      </c>
    </row>
    <row r="200" spans="1:9" ht="12.75">
      <c r="A200" s="87"/>
      <c r="B200" s="87"/>
      <c r="C200" s="50"/>
      <c r="D200" s="50"/>
      <c r="E200" s="44"/>
      <c r="F200" s="44"/>
      <c r="G200" s="44"/>
      <c r="H200" s="111"/>
      <c r="I200" s="119"/>
    </row>
    <row r="201" spans="1:9" ht="12.75">
      <c r="A201" s="88"/>
      <c r="B201" s="88"/>
      <c r="C201" s="51"/>
      <c r="D201" s="51"/>
      <c r="E201" s="45"/>
      <c r="F201" s="45"/>
      <c r="G201" s="45"/>
      <c r="H201" s="112"/>
      <c r="I201" s="120"/>
    </row>
    <row r="202" spans="1:9" ht="12.75">
      <c r="A202" s="43">
        <v>5</v>
      </c>
      <c r="B202" s="43" t="s">
        <v>169</v>
      </c>
      <c r="C202" s="49" t="s">
        <v>181</v>
      </c>
      <c r="D202" s="49" t="s">
        <v>119</v>
      </c>
      <c r="E202" s="43" t="s">
        <v>51</v>
      </c>
      <c r="F202" s="43">
        <v>1988</v>
      </c>
      <c r="G202" s="43"/>
      <c r="H202" s="109"/>
      <c r="I202" s="118"/>
    </row>
    <row r="203" spans="1:9" ht="12.75">
      <c r="A203" s="108"/>
      <c r="B203" s="87"/>
      <c r="C203" s="50" t="s">
        <v>84</v>
      </c>
      <c r="D203" s="50" t="s">
        <v>180</v>
      </c>
      <c r="E203" s="44" t="s">
        <v>51</v>
      </c>
      <c r="F203" s="44"/>
      <c r="G203" s="44"/>
      <c r="H203" s="110"/>
      <c r="I203" s="119"/>
    </row>
    <row r="204" spans="1:9" ht="12.75">
      <c r="A204" s="87"/>
      <c r="B204" s="87"/>
      <c r="C204" s="50"/>
      <c r="D204" s="50" t="s">
        <v>124</v>
      </c>
      <c r="E204" s="44" t="s">
        <v>51</v>
      </c>
      <c r="F204" s="44"/>
      <c r="G204" s="44"/>
      <c r="H204" s="110"/>
      <c r="I204" s="119"/>
    </row>
    <row r="205" spans="1:9" ht="12.75">
      <c r="A205" s="87"/>
      <c r="B205" s="87"/>
      <c r="C205" s="50"/>
      <c r="D205" s="50" t="s">
        <v>121</v>
      </c>
      <c r="E205" s="44" t="s">
        <v>51</v>
      </c>
      <c r="F205" s="44"/>
      <c r="G205" s="44"/>
      <c r="H205" s="110"/>
      <c r="I205" s="119"/>
    </row>
    <row r="206" spans="1:9" ht="12.75">
      <c r="A206" s="87"/>
      <c r="B206" s="87"/>
      <c r="C206" s="50"/>
      <c r="D206" s="50" t="s">
        <v>120</v>
      </c>
      <c r="E206" s="44" t="s">
        <v>51</v>
      </c>
      <c r="F206" s="44"/>
      <c r="G206" s="44"/>
      <c r="H206" s="111"/>
      <c r="I206" s="119"/>
    </row>
    <row r="207" spans="1:9" ht="12.75">
      <c r="A207" s="88"/>
      <c r="B207" s="88"/>
      <c r="C207" s="51"/>
      <c r="D207" s="51" t="s">
        <v>123</v>
      </c>
      <c r="E207" s="45" t="s">
        <v>51</v>
      </c>
      <c r="F207" s="45"/>
      <c r="G207" s="45"/>
      <c r="H207" s="112"/>
      <c r="I207" s="120"/>
    </row>
    <row r="208" spans="1:9" ht="12.75">
      <c r="A208" s="43">
        <v>2</v>
      </c>
      <c r="B208" s="43" t="s">
        <v>168</v>
      </c>
      <c r="C208" s="106" t="s">
        <v>136</v>
      </c>
      <c r="D208" s="49" t="s">
        <v>137</v>
      </c>
      <c r="E208" s="43" t="s">
        <v>51</v>
      </c>
      <c r="F208" s="43">
        <v>1999</v>
      </c>
      <c r="G208" s="43"/>
      <c r="H208" s="109"/>
      <c r="I208" s="118"/>
    </row>
    <row r="209" spans="1:9" ht="12.75">
      <c r="A209" s="108"/>
      <c r="B209" s="87"/>
      <c r="C209" s="103" t="s">
        <v>84</v>
      </c>
      <c r="D209" s="50" t="s">
        <v>138</v>
      </c>
      <c r="E209" s="44" t="s">
        <v>51</v>
      </c>
      <c r="F209" s="44">
        <v>2000</v>
      </c>
      <c r="G209" s="44"/>
      <c r="H209" s="110"/>
      <c r="I209" s="119"/>
    </row>
    <row r="210" spans="1:9" ht="12.75">
      <c r="A210" s="87"/>
      <c r="B210" s="87"/>
      <c r="C210" s="50"/>
      <c r="D210" s="50" t="s">
        <v>196</v>
      </c>
      <c r="E210" s="44" t="s">
        <v>51</v>
      </c>
      <c r="F210" s="44">
        <v>1997</v>
      </c>
      <c r="G210" s="44"/>
      <c r="H210" s="110"/>
      <c r="I210" s="119"/>
    </row>
    <row r="211" spans="1:9" ht="12.75">
      <c r="A211" s="87"/>
      <c r="B211" s="87"/>
      <c r="C211" s="50"/>
      <c r="D211" s="50" t="s">
        <v>197</v>
      </c>
      <c r="E211" s="44" t="s">
        <v>51</v>
      </c>
      <c r="F211" s="44">
        <v>1997</v>
      </c>
      <c r="G211" s="44"/>
      <c r="H211" s="110"/>
      <c r="I211" s="119"/>
    </row>
    <row r="212" spans="1:9" ht="12.75">
      <c r="A212" s="87"/>
      <c r="B212" s="87"/>
      <c r="C212" s="50"/>
      <c r="D212" s="50" t="s">
        <v>198</v>
      </c>
      <c r="E212" s="44" t="s">
        <v>51</v>
      </c>
      <c r="F212" s="44">
        <v>1998</v>
      </c>
      <c r="G212" s="44"/>
      <c r="H212" s="111"/>
      <c r="I212" s="119"/>
    </row>
    <row r="213" spans="1:9" ht="12.75">
      <c r="A213" s="88"/>
      <c r="B213" s="88"/>
      <c r="C213" s="51"/>
      <c r="D213" s="51" t="s">
        <v>130</v>
      </c>
      <c r="E213" s="45" t="s">
        <v>51</v>
      </c>
      <c r="F213" s="45">
        <v>1999</v>
      </c>
      <c r="G213" s="45"/>
      <c r="H213" s="112"/>
      <c r="I213" s="120"/>
    </row>
    <row r="214" spans="1:9" ht="12.75">
      <c r="A214" s="43">
        <v>13</v>
      </c>
      <c r="B214" s="43" t="s">
        <v>53</v>
      </c>
      <c r="C214" s="106" t="s">
        <v>136</v>
      </c>
      <c r="D214" s="49" t="s">
        <v>113</v>
      </c>
      <c r="E214" s="43" t="s">
        <v>62</v>
      </c>
      <c r="F214" s="43">
        <v>1994</v>
      </c>
      <c r="G214" s="43"/>
      <c r="H214" s="109"/>
      <c r="I214" s="118"/>
    </row>
    <row r="215" spans="1:9" ht="12.75">
      <c r="A215" s="108"/>
      <c r="B215" s="87"/>
      <c r="C215" s="103" t="s">
        <v>84</v>
      </c>
      <c r="D215" s="103" t="s">
        <v>112</v>
      </c>
      <c r="E215" s="44" t="s">
        <v>62</v>
      </c>
      <c r="F215" s="44">
        <v>1993</v>
      </c>
      <c r="G215" s="44"/>
      <c r="H215" s="110"/>
      <c r="I215" s="119"/>
    </row>
    <row r="216" spans="1:9" ht="12.75">
      <c r="A216" s="87"/>
      <c r="B216" s="87"/>
      <c r="C216" s="50"/>
      <c r="D216" s="50" t="s">
        <v>199</v>
      </c>
      <c r="E216" s="44" t="s">
        <v>83</v>
      </c>
      <c r="F216" s="44">
        <v>1979</v>
      </c>
      <c r="G216" s="44"/>
      <c r="H216" s="110"/>
      <c r="I216" s="119"/>
    </row>
    <row r="217" spans="1:9" ht="12.75">
      <c r="A217" s="87"/>
      <c r="B217" s="87"/>
      <c r="C217" s="50"/>
      <c r="D217" s="50" t="s">
        <v>205</v>
      </c>
      <c r="E217" s="44" t="s">
        <v>51</v>
      </c>
      <c r="F217" s="44"/>
      <c r="G217" s="44"/>
      <c r="H217" s="110"/>
      <c r="I217" s="119"/>
    </row>
    <row r="218" spans="1:9" ht="12.75">
      <c r="A218" s="87"/>
      <c r="B218" s="87"/>
      <c r="C218" s="50"/>
      <c r="D218" s="50"/>
      <c r="E218" s="44"/>
      <c r="F218" s="44"/>
      <c r="G218" s="44"/>
      <c r="H218" s="111"/>
      <c r="I218" s="119"/>
    </row>
    <row r="219" spans="1:9" ht="12.75">
      <c r="A219" s="88"/>
      <c r="B219" s="88"/>
      <c r="C219" s="51"/>
      <c r="D219" s="51"/>
      <c r="E219" s="45"/>
      <c r="F219" s="45"/>
      <c r="G219" s="45"/>
      <c r="H219" s="112"/>
      <c r="I219" s="120"/>
    </row>
    <row r="220" spans="1:9" ht="12.75">
      <c r="A220" s="43">
        <v>4</v>
      </c>
      <c r="B220" s="43" t="s">
        <v>53</v>
      </c>
      <c r="C220" s="49" t="s">
        <v>77</v>
      </c>
      <c r="D220" s="49" t="s">
        <v>200</v>
      </c>
      <c r="E220" s="43" t="s">
        <v>83</v>
      </c>
      <c r="F220" s="43">
        <v>1985</v>
      </c>
      <c r="G220" s="43"/>
      <c r="H220" s="109"/>
      <c r="I220" s="118"/>
    </row>
    <row r="221" spans="1:9" ht="12.75">
      <c r="A221" s="108"/>
      <c r="B221" s="87"/>
      <c r="C221" s="50" t="s">
        <v>76</v>
      </c>
      <c r="D221" s="50" t="s">
        <v>201</v>
      </c>
      <c r="E221" s="44" t="s">
        <v>83</v>
      </c>
      <c r="F221" s="44">
        <v>1990</v>
      </c>
      <c r="G221" s="44"/>
      <c r="H221" s="110"/>
      <c r="I221" s="119"/>
    </row>
    <row r="222" spans="1:9" ht="12.75">
      <c r="A222" s="87"/>
      <c r="B222" s="87"/>
      <c r="C222" s="50"/>
      <c r="D222" s="50" t="s">
        <v>202</v>
      </c>
      <c r="E222" s="44" t="s">
        <v>62</v>
      </c>
      <c r="F222" s="44">
        <v>1990</v>
      </c>
      <c r="G222" s="44"/>
      <c r="H222" s="110"/>
      <c r="I222" s="119"/>
    </row>
    <row r="223" spans="1:9" ht="12.75">
      <c r="A223" s="87"/>
      <c r="B223" s="87"/>
      <c r="C223" s="50"/>
      <c r="D223" s="50" t="s">
        <v>203</v>
      </c>
      <c r="E223" s="44" t="s">
        <v>62</v>
      </c>
      <c r="F223" s="44">
        <v>1998</v>
      </c>
      <c r="G223" s="44"/>
      <c r="H223" s="110"/>
      <c r="I223" s="119"/>
    </row>
    <row r="224" spans="1:9" ht="12.75">
      <c r="A224" s="87"/>
      <c r="B224" s="87"/>
      <c r="C224" s="50"/>
      <c r="D224" s="50"/>
      <c r="E224" s="44"/>
      <c r="F224" s="44"/>
      <c r="G224" s="44"/>
      <c r="H224" s="111"/>
      <c r="I224" s="119"/>
    </row>
    <row r="225" spans="1:9" ht="12.75">
      <c r="A225" s="88"/>
      <c r="B225" s="88"/>
      <c r="C225" s="51"/>
      <c r="D225" s="51"/>
      <c r="E225" s="45"/>
      <c r="F225" s="45"/>
      <c r="G225" s="45"/>
      <c r="H225" s="112"/>
      <c r="I225" s="120"/>
    </row>
    <row r="226" spans="1:9" ht="12.75">
      <c r="A226" s="43"/>
      <c r="B226" s="43" t="s">
        <v>151</v>
      </c>
      <c r="C226" s="49" t="s">
        <v>141</v>
      </c>
      <c r="D226" s="49" t="s">
        <v>142</v>
      </c>
      <c r="E226" s="104"/>
      <c r="F226" s="43">
        <v>1977</v>
      </c>
      <c r="G226" s="43"/>
      <c r="H226" s="109"/>
      <c r="I226" s="118"/>
    </row>
    <row r="227" spans="1:9" ht="12.75">
      <c r="A227" s="108"/>
      <c r="B227" s="87"/>
      <c r="C227" s="50" t="s">
        <v>76</v>
      </c>
      <c r="D227" s="50" t="s">
        <v>143</v>
      </c>
      <c r="E227" s="105"/>
      <c r="F227" s="44">
        <v>1982</v>
      </c>
      <c r="G227" s="44"/>
      <c r="H227" s="110"/>
      <c r="I227" s="119"/>
    </row>
    <row r="228" spans="1:9" ht="12.75">
      <c r="A228" s="87"/>
      <c r="B228" s="87"/>
      <c r="C228" s="50"/>
      <c r="D228" s="50"/>
      <c r="E228" s="44"/>
      <c r="F228" s="44"/>
      <c r="G228" s="44"/>
      <c r="H228" s="110"/>
      <c r="I228" s="119"/>
    </row>
    <row r="229" spans="1:9" ht="12.75">
      <c r="A229" s="87"/>
      <c r="B229" s="87"/>
      <c r="C229" s="50"/>
      <c r="D229" s="50"/>
      <c r="E229" s="44"/>
      <c r="F229" s="44"/>
      <c r="G229" s="44"/>
      <c r="H229" s="110"/>
      <c r="I229" s="119"/>
    </row>
    <row r="230" spans="1:9" ht="12.75">
      <c r="A230" s="87"/>
      <c r="B230" s="87"/>
      <c r="C230" s="50"/>
      <c r="D230" s="50"/>
      <c r="E230" s="44"/>
      <c r="F230" s="44"/>
      <c r="G230" s="44"/>
      <c r="H230" s="111"/>
      <c r="I230" s="119"/>
    </row>
    <row r="231" spans="1:9" ht="12.75">
      <c r="A231" s="88"/>
      <c r="B231" s="88"/>
      <c r="C231" s="51"/>
      <c r="D231" s="51"/>
      <c r="E231" s="45"/>
      <c r="F231" s="45"/>
      <c r="G231" s="45"/>
      <c r="H231" s="112"/>
      <c r="I231" s="120"/>
    </row>
    <row r="232" spans="1:9" ht="12.75">
      <c r="A232" s="43"/>
      <c r="B232" s="43" t="s">
        <v>151</v>
      </c>
      <c r="C232" s="49" t="s">
        <v>144</v>
      </c>
      <c r="D232" s="106" t="s">
        <v>146</v>
      </c>
      <c r="E232" s="44" t="s">
        <v>51</v>
      </c>
      <c r="F232" s="107">
        <v>1981</v>
      </c>
      <c r="G232" s="43"/>
      <c r="H232" s="109"/>
      <c r="I232" s="118"/>
    </row>
    <row r="233" spans="1:9" ht="12.75">
      <c r="A233" s="108"/>
      <c r="B233" s="87"/>
      <c r="C233" s="50" t="s">
        <v>84</v>
      </c>
      <c r="D233" s="50" t="s">
        <v>145</v>
      </c>
      <c r="E233" s="44" t="s">
        <v>51</v>
      </c>
      <c r="F233" s="44">
        <v>1989</v>
      </c>
      <c r="G233" s="44"/>
      <c r="H233" s="110"/>
      <c r="I233" s="119"/>
    </row>
    <row r="234" spans="1:9" ht="12.75">
      <c r="A234" s="87"/>
      <c r="B234" s="87"/>
      <c r="C234" s="50"/>
      <c r="D234" s="50"/>
      <c r="E234" s="44"/>
      <c r="F234" s="44"/>
      <c r="G234" s="44"/>
      <c r="H234" s="110"/>
      <c r="I234" s="119"/>
    </row>
    <row r="235" spans="1:9" ht="12.75">
      <c r="A235" s="87"/>
      <c r="B235" s="87"/>
      <c r="C235" s="50"/>
      <c r="D235" s="50"/>
      <c r="E235" s="44"/>
      <c r="F235" s="44"/>
      <c r="G235" s="44"/>
      <c r="H235" s="110"/>
      <c r="I235" s="119"/>
    </row>
    <row r="236" spans="1:9" ht="12.75">
      <c r="A236" s="87"/>
      <c r="B236" s="87"/>
      <c r="C236" s="50"/>
      <c r="D236" s="50"/>
      <c r="E236" s="44"/>
      <c r="F236" s="44"/>
      <c r="G236" s="44"/>
      <c r="H236" s="111"/>
      <c r="I236" s="119"/>
    </row>
    <row r="237" spans="1:9" ht="12.75">
      <c r="A237" s="88"/>
      <c r="B237" s="88"/>
      <c r="C237" s="51"/>
      <c r="D237" s="51"/>
      <c r="E237" s="45"/>
      <c r="F237" s="45"/>
      <c r="G237" s="45"/>
      <c r="H237" s="112"/>
      <c r="I237" s="120"/>
    </row>
    <row r="238" spans="1:9" ht="12.75">
      <c r="A238" s="43"/>
      <c r="B238" s="43" t="s">
        <v>157</v>
      </c>
      <c r="C238" s="49" t="s">
        <v>144</v>
      </c>
      <c r="D238" s="106" t="s">
        <v>146</v>
      </c>
      <c r="E238" s="44" t="s">
        <v>51</v>
      </c>
      <c r="F238" s="107">
        <v>1979</v>
      </c>
      <c r="G238" s="43"/>
      <c r="H238" s="109"/>
      <c r="I238" s="118"/>
    </row>
    <row r="239" spans="1:9" ht="12.75">
      <c r="A239" s="108"/>
      <c r="B239" s="87"/>
      <c r="C239" s="50" t="s">
        <v>76</v>
      </c>
      <c r="D239" s="50"/>
      <c r="E239" s="44"/>
      <c r="F239" s="44"/>
      <c r="G239" s="44"/>
      <c r="H239" s="110"/>
      <c r="I239" s="119"/>
    </row>
    <row r="240" spans="1:9" ht="12.75">
      <c r="A240" s="87"/>
      <c r="B240" s="87"/>
      <c r="C240" s="50"/>
      <c r="D240" s="50"/>
      <c r="E240" s="44"/>
      <c r="F240" s="44"/>
      <c r="G240" s="44"/>
      <c r="H240" s="110"/>
      <c r="I240" s="119"/>
    </row>
    <row r="241" spans="1:9" ht="12.75">
      <c r="A241" s="87"/>
      <c r="B241" s="87"/>
      <c r="C241" s="50"/>
      <c r="D241" s="50"/>
      <c r="E241" s="44"/>
      <c r="F241" s="44"/>
      <c r="G241" s="44"/>
      <c r="H241" s="110"/>
      <c r="I241" s="119"/>
    </row>
    <row r="242" spans="1:9" ht="12.75">
      <c r="A242" s="87"/>
      <c r="B242" s="87"/>
      <c r="C242" s="50"/>
      <c r="D242" s="50"/>
      <c r="E242" s="44"/>
      <c r="F242" s="44"/>
      <c r="G242" s="44"/>
      <c r="H242" s="111"/>
      <c r="I242" s="119"/>
    </row>
    <row r="243" spans="1:9" ht="12.75">
      <c r="A243" s="88"/>
      <c r="B243" s="88"/>
      <c r="C243" s="51"/>
      <c r="D243" s="51"/>
      <c r="E243" s="45"/>
      <c r="F243" s="45"/>
      <c r="G243" s="45"/>
      <c r="H243" s="112"/>
      <c r="I243" s="120"/>
    </row>
    <row r="244" spans="1:9" ht="12.75">
      <c r="A244" s="43">
        <v>19</v>
      </c>
      <c r="B244" s="43" t="s">
        <v>54</v>
      </c>
      <c r="C244" s="49" t="s">
        <v>87</v>
      </c>
      <c r="D244" s="49" t="s">
        <v>182</v>
      </c>
      <c r="E244" s="43" t="s">
        <v>51</v>
      </c>
      <c r="F244" s="43"/>
      <c r="G244" s="43"/>
      <c r="H244" s="109"/>
      <c r="I244" s="118"/>
    </row>
    <row r="245" spans="1:9" ht="12.75">
      <c r="A245" s="108"/>
      <c r="B245" s="87"/>
      <c r="C245" s="50" t="s">
        <v>84</v>
      </c>
      <c r="D245" s="50" t="s">
        <v>183</v>
      </c>
      <c r="E245" s="44" t="s">
        <v>51</v>
      </c>
      <c r="F245" s="44"/>
      <c r="G245" s="44"/>
      <c r="H245" s="110"/>
      <c r="I245" s="119"/>
    </row>
    <row r="246" spans="1:9" ht="12.75">
      <c r="A246" s="87"/>
      <c r="B246" s="87"/>
      <c r="C246" s="50"/>
      <c r="D246" s="50" t="s">
        <v>184</v>
      </c>
      <c r="E246" s="44" t="s">
        <v>51</v>
      </c>
      <c r="F246" s="44"/>
      <c r="G246" s="44"/>
      <c r="H246" s="110"/>
      <c r="I246" s="119"/>
    </row>
    <row r="247" spans="1:9" ht="12.75">
      <c r="A247" s="87"/>
      <c r="B247" s="87"/>
      <c r="C247" s="50"/>
      <c r="D247" s="50" t="s">
        <v>185</v>
      </c>
      <c r="E247" s="44" t="s">
        <v>51</v>
      </c>
      <c r="F247" s="44"/>
      <c r="G247" s="44"/>
      <c r="H247" s="110"/>
      <c r="I247" s="119"/>
    </row>
    <row r="248" spans="1:9" ht="12.75">
      <c r="A248" s="87"/>
      <c r="B248" s="87"/>
      <c r="C248" s="50"/>
      <c r="D248" s="50"/>
      <c r="E248" s="44"/>
      <c r="F248" s="44"/>
      <c r="G248" s="44"/>
      <c r="H248" s="111"/>
      <c r="I248" s="119"/>
    </row>
    <row r="249" spans="1:9" ht="12.75">
      <c r="A249" s="88"/>
      <c r="B249" s="88"/>
      <c r="C249" s="51"/>
      <c r="D249" s="51"/>
      <c r="E249" s="45"/>
      <c r="F249" s="45"/>
      <c r="G249" s="45"/>
      <c r="H249" s="112"/>
      <c r="I249" s="120"/>
    </row>
    <row r="250" spans="1:9" ht="12.75">
      <c r="A250" s="43">
        <v>6</v>
      </c>
      <c r="B250" s="43" t="s">
        <v>53</v>
      </c>
      <c r="C250" s="49" t="s">
        <v>126</v>
      </c>
      <c r="D250" s="106" t="s">
        <v>125</v>
      </c>
      <c r="E250" s="43">
        <v>1</v>
      </c>
      <c r="F250" s="43">
        <v>1994</v>
      </c>
      <c r="G250" s="43"/>
      <c r="H250" s="109"/>
      <c r="I250" s="118"/>
    </row>
    <row r="251" spans="1:9" ht="12.75">
      <c r="A251" s="108"/>
      <c r="B251" s="87"/>
      <c r="C251" s="50" t="s">
        <v>84</v>
      </c>
      <c r="D251" s="50" t="s">
        <v>93</v>
      </c>
      <c r="E251" s="44">
        <v>1</v>
      </c>
      <c r="F251" s="44">
        <v>1997</v>
      </c>
      <c r="G251" s="44"/>
      <c r="H251" s="110"/>
      <c r="I251" s="119"/>
    </row>
    <row r="252" spans="1:9" ht="12.75">
      <c r="A252" s="87"/>
      <c r="B252" s="87"/>
      <c r="C252" s="50"/>
      <c r="D252" s="50" t="s">
        <v>170</v>
      </c>
      <c r="E252" s="44">
        <v>2</v>
      </c>
      <c r="F252" s="44">
        <v>1998</v>
      </c>
      <c r="G252" s="44"/>
      <c r="H252" s="110"/>
      <c r="I252" s="119"/>
    </row>
    <row r="253" spans="1:9" ht="12.75">
      <c r="A253" s="87"/>
      <c r="B253" s="87"/>
      <c r="C253" s="50"/>
      <c r="D253" s="50" t="s">
        <v>85</v>
      </c>
      <c r="E253" s="44" t="s">
        <v>62</v>
      </c>
      <c r="F253" s="44">
        <v>1999</v>
      </c>
      <c r="G253" s="44"/>
      <c r="H253" s="110"/>
      <c r="I253" s="119"/>
    </row>
    <row r="254" spans="1:9" ht="12.75">
      <c r="A254" s="87"/>
      <c r="B254" s="87"/>
      <c r="C254" s="50"/>
      <c r="D254" s="50"/>
      <c r="E254" s="44"/>
      <c r="F254" s="44"/>
      <c r="G254" s="44"/>
      <c r="H254" s="111"/>
      <c r="I254" s="119"/>
    </row>
    <row r="255" spans="1:9" ht="12.75">
      <c r="A255" s="88"/>
      <c r="B255" s="88"/>
      <c r="C255" s="51"/>
      <c r="D255" s="51"/>
      <c r="E255" s="45"/>
      <c r="F255" s="45"/>
      <c r="G255" s="45"/>
      <c r="H255" s="112"/>
      <c r="I255" s="120"/>
    </row>
    <row r="256" spans="1:9" ht="12.75">
      <c r="A256" s="43">
        <v>20</v>
      </c>
      <c r="B256" s="43" t="s">
        <v>52</v>
      </c>
      <c r="C256" s="49" t="s">
        <v>126</v>
      </c>
      <c r="D256" s="106" t="s">
        <v>125</v>
      </c>
      <c r="E256" s="43">
        <v>1</v>
      </c>
      <c r="F256" s="43">
        <v>1994</v>
      </c>
      <c r="G256" s="43"/>
      <c r="H256" s="109"/>
      <c r="I256" s="118"/>
    </row>
    <row r="257" spans="1:9" ht="12.75">
      <c r="A257" s="108"/>
      <c r="B257" s="87"/>
      <c r="C257" s="50" t="s">
        <v>84</v>
      </c>
      <c r="D257" s="50" t="s">
        <v>93</v>
      </c>
      <c r="E257" s="44">
        <v>1</v>
      </c>
      <c r="F257" s="44">
        <v>1997</v>
      </c>
      <c r="G257" s="44"/>
      <c r="H257" s="110"/>
      <c r="I257" s="119"/>
    </row>
    <row r="258" spans="1:9" ht="12.75">
      <c r="A258" s="87"/>
      <c r="B258" s="87"/>
      <c r="C258" s="50"/>
      <c r="D258" s="50" t="s">
        <v>188</v>
      </c>
      <c r="E258" s="44" t="s">
        <v>51</v>
      </c>
      <c r="F258" s="44">
        <v>1997</v>
      </c>
      <c r="G258" s="44"/>
      <c r="H258" s="110"/>
      <c r="I258" s="119"/>
    </row>
    <row r="259" spans="1:9" ht="12.75">
      <c r="A259" s="87"/>
      <c r="B259" s="87"/>
      <c r="C259" s="50"/>
      <c r="D259" s="50" t="s">
        <v>85</v>
      </c>
      <c r="E259" s="44" t="s">
        <v>62</v>
      </c>
      <c r="F259" s="44">
        <v>1999</v>
      </c>
      <c r="G259" s="44"/>
      <c r="H259" s="110"/>
      <c r="I259" s="119"/>
    </row>
    <row r="260" spans="1:9" ht="12.75">
      <c r="A260" s="87"/>
      <c r="B260" s="87"/>
      <c r="C260" s="50"/>
      <c r="D260" s="50" t="s">
        <v>189</v>
      </c>
      <c r="E260" s="44" t="s">
        <v>51</v>
      </c>
      <c r="F260" s="44">
        <v>1997</v>
      </c>
      <c r="G260" s="44"/>
      <c r="H260" s="111"/>
      <c r="I260" s="119"/>
    </row>
    <row r="261" spans="1:9" ht="12.75">
      <c r="A261" s="88"/>
      <c r="B261" s="88"/>
      <c r="C261" s="51"/>
      <c r="D261" s="51" t="s">
        <v>190</v>
      </c>
      <c r="E261" s="45" t="s">
        <v>51</v>
      </c>
      <c r="F261" s="45">
        <v>1997</v>
      </c>
      <c r="G261" s="45"/>
      <c r="H261" s="112"/>
      <c r="I261" s="120"/>
    </row>
    <row r="262" spans="1:9" ht="12.75">
      <c r="A262" s="43">
        <v>9</v>
      </c>
      <c r="B262" s="43" t="s">
        <v>168</v>
      </c>
      <c r="C262" s="49" t="s">
        <v>126</v>
      </c>
      <c r="D262" s="49" t="s">
        <v>186</v>
      </c>
      <c r="E262" s="43" t="s">
        <v>51</v>
      </c>
      <c r="F262" s="43"/>
      <c r="G262" s="43"/>
      <c r="H262" s="109"/>
      <c r="I262" s="118"/>
    </row>
    <row r="263" spans="1:9" ht="12.75">
      <c r="A263" s="108"/>
      <c r="B263" s="87"/>
      <c r="C263" s="50" t="s">
        <v>84</v>
      </c>
      <c r="D263" s="50" t="s">
        <v>148</v>
      </c>
      <c r="E263" s="44" t="s">
        <v>51</v>
      </c>
      <c r="F263" s="44"/>
      <c r="G263" s="44"/>
      <c r="H263" s="110"/>
      <c r="I263" s="119"/>
    </row>
    <row r="264" spans="1:9" ht="12.75">
      <c r="A264" s="87"/>
      <c r="B264" s="87"/>
      <c r="C264" s="50"/>
      <c r="D264" s="50" t="s">
        <v>118</v>
      </c>
      <c r="E264" s="44" t="s">
        <v>51</v>
      </c>
      <c r="F264" s="44"/>
      <c r="G264" s="44"/>
      <c r="H264" s="110"/>
      <c r="I264" s="119"/>
    </row>
    <row r="265" spans="1:9" ht="12.75">
      <c r="A265" s="87"/>
      <c r="B265" s="87"/>
      <c r="C265" s="50"/>
      <c r="D265" s="50" t="s">
        <v>183</v>
      </c>
      <c r="E265" s="44" t="s">
        <v>51</v>
      </c>
      <c r="F265" s="44"/>
      <c r="G265" s="44"/>
      <c r="H265" s="110"/>
      <c r="I265" s="119"/>
    </row>
    <row r="266" spans="1:9" ht="12.75">
      <c r="A266" s="87"/>
      <c r="B266" s="87"/>
      <c r="C266" s="50"/>
      <c r="D266" s="50" t="s">
        <v>182</v>
      </c>
      <c r="E266" s="44" t="s">
        <v>51</v>
      </c>
      <c r="F266" s="44"/>
      <c r="G266" s="44"/>
      <c r="H266" s="111"/>
      <c r="I266" s="119"/>
    </row>
    <row r="267" spans="1:9" ht="12.75">
      <c r="A267" s="88"/>
      <c r="B267" s="88"/>
      <c r="C267" s="51"/>
      <c r="D267" s="51" t="s">
        <v>184</v>
      </c>
      <c r="E267" s="45" t="s">
        <v>51</v>
      </c>
      <c r="F267" s="45"/>
      <c r="G267" s="45"/>
      <c r="H267" s="112"/>
      <c r="I267" s="120"/>
    </row>
    <row r="268" spans="1:9" ht="12.75">
      <c r="A268" s="43">
        <v>11</v>
      </c>
      <c r="B268" s="43" t="s">
        <v>54</v>
      </c>
      <c r="C268" s="49" t="s">
        <v>126</v>
      </c>
      <c r="D268" s="49" t="s">
        <v>186</v>
      </c>
      <c r="E268" s="43" t="s">
        <v>51</v>
      </c>
      <c r="F268" s="43"/>
      <c r="G268" s="43"/>
      <c r="H268" s="109"/>
      <c r="I268" s="118"/>
    </row>
    <row r="269" spans="1:9" ht="12.75">
      <c r="A269" s="108"/>
      <c r="B269" s="87"/>
      <c r="C269" s="50" t="s">
        <v>84</v>
      </c>
      <c r="D269" s="50" t="s">
        <v>119</v>
      </c>
      <c r="E269" s="44" t="s">
        <v>51</v>
      </c>
      <c r="F269" s="44"/>
      <c r="G269" s="44"/>
      <c r="H269" s="110"/>
      <c r="I269" s="119"/>
    </row>
    <row r="270" spans="1:9" ht="12.75">
      <c r="A270" s="87"/>
      <c r="B270" s="87"/>
      <c r="C270" s="50"/>
      <c r="D270" s="50" t="s">
        <v>198</v>
      </c>
      <c r="E270" s="44" t="s">
        <v>51</v>
      </c>
      <c r="F270" s="44">
        <v>1998</v>
      </c>
      <c r="G270" s="44"/>
      <c r="H270" s="110"/>
      <c r="I270" s="119"/>
    </row>
    <row r="271" spans="1:9" ht="12.75">
      <c r="A271" s="87"/>
      <c r="B271" s="87"/>
      <c r="C271" s="50"/>
      <c r="D271" s="50" t="s">
        <v>187</v>
      </c>
      <c r="E271" s="44" t="s">
        <v>51</v>
      </c>
      <c r="F271" s="44"/>
      <c r="G271" s="44"/>
      <c r="H271" s="110"/>
      <c r="I271" s="119"/>
    </row>
    <row r="272" spans="1:9" ht="12.75">
      <c r="A272" s="87"/>
      <c r="B272" s="87"/>
      <c r="C272" s="50"/>
      <c r="D272" s="50"/>
      <c r="E272" s="44"/>
      <c r="F272" s="44"/>
      <c r="G272" s="44"/>
      <c r="H272" s="111"/>
      <c r="I272" s="119"/>
    </row>
    <row r="273" spans="1:9" ht="12.75">
      <c r="A273" s="88"/>
      <c r="B273" s="88"/>
      <c r="C273" s="51"/>
      <c r="D273" s="51"/>
      <c r="E273" s="45"/>
      <c r="F273" s="45"/>
      <c r="G273" s="45"/>
      <c r="H273" s="112"/>
      <c r="I273" s="120"/>
    </row>
    <row r="274" spans="1:9" ht="12.75">
      <c r="A274" s="43"/>
      <c r="B274" s="43"/>
      <c r="C274" s="49" t="s">
        <v>73</v>
      </c>
      <c r="D274" s="49" t="s">
        <v>70</v>
      </c>
      <c r="E274" s="43" t="s">
        <v>51</v>
      </c>
      <c r="F274" s="43">
        <v>2000</v>
      </c>
      <c r="G274" s="43"/>
      <c r="H274" s="109"/>
      <c r="I274" s="118"/>
    </row>
    <row r="275" spans="1:9" ht="12.75">
      <c r="A275" s="108"/>
      <c r="B275" s="87"/>
      <c r="C275" s="50" t="s">
        <v>64</v>
      </c>
      <c r="D275" s="50"/>
      <c r="E275" s="44"/>
      <c r="F275" s="44"/>
      <c r="G275" s="44"/>
      <c r="H275" s="110"/>
      <c r="I275" s="119"/>
    </row>
    <row r="276" spans="1:9" ht="12.75">
      <c r="A276" s="87"/>
      <c r="B276" s="87"/>
      <c r="C276" s="50"/>
      <c r="D276" s="50"/>
      <c r="E276" s="44"/>
      <c r="F276" s="44"/>
      <c r="G276" s="44"/>
      <c r="H276" s="110"/>
      <c r="I276" s="119"/>
    </row>
    <row r="277" spans="1:9" ht="12.75">
      <c r="A277" s="87"/>
      <c r="B277" s="87"/>
      <c r="C277" s="50"/>
      <c r="D277" s="50"/>
      <c r="E277" s="44"/>
      <c r="F277" s="44"/>
      <c r="G277" s="44"/>
      <c r="H277" s="110"/>
      <c r="I277" s="119"/>
    </row>
    <row r="278" spans="1:9" ht="12.75">
      <c r="A278" s="87"/>
      <c r="B278" s="87"/>
      <c r="C278" s="50"/>
      <c r="D278" s="50"/>
      <c r="E278" s="44"/>
      <c r="F278" s="44"/>
      <c r="G278" s="44"/>
      <c r="H278" s="111"/>
      <c r="I278" s="119"/>
    </row>
    <row r="279" spans="1:9" ht="12.75">
      <c r="A279" s="88"/>
      <c r="B279" s="88"/>
      <c r="C279" s="51"/>
      <c r="D279" s="51"/>
      <c r="E279" s="45"/>
      <c r="F279" s="45"/>
      <c r="G279" s="45"/>
      <c r="H279" s="112"/>
      <c r="I279" s="120"/>
    </row>
    <row r="280" spans="1:9" ht="12.75">
      <c r="A280" s="43"/>
      <c r="B280" s="43"/>
      <c r="C280" s="49" t="s">
        <v>73</v>
      </c>
      <c r="D280" s="49" t="s">
        <v>70</v>
      </c>
      <c r="E280" s="43" t="s">
        <v>51</v>
      </c>
      <c r="F280" s="43">
        <v>2000</v>
      </c>
      <c r="G280" s="43"/>
      <c r="H280" s="109"/>
      <c r="I280" s="118"/>
    </row>
    <row r="281" spans="1:9" ht="12.75">
      <c r="A281" s="108"/>
      <c r="B281" s="87"/>
      <c r="C281" s="50" t="s">
        <v>64</v>
      </c>
      <c r="D281" s="50"/>
      <c r="E281" s="44"/>
      <c r="F281" s="44"/>
      <c r="G281" s="44"/>
      <c r="H281" s="110"/>
      <c r="I281" s="119"/>
    </row>
    <row r="282" spans="1:9" ht="12.75">
      <c r="A282" s="87"/>
      <c r="B282" s="87"/>
      <c r="C282" s="50"/>
      <c r="D282" s="50"/>
      <c r="E282" s="44"/>
      <c r="F282" s="44"/>
      <c r="G282" s="44"/>
      <c r="H282" s="110"/>
      <c r="I282" s="119"/>
    </row>
    <row r="283" spans="1:9" ht="12.75">
      <c r="A283" s="87"/>
      <c r="B283" s="87"/>
      <c r="C283" s="50"/>
      <c r="D283" s="50"/>
      <c r="E283" s="44"/>
      <c r="F283" s="44"/>
      <c r="G283" s="44"/>
      <c r="H283" s="110"/>
      <c r="I283" s="119"/>
    </row>
    <row r="284" spans="1:9" ht="12.75">
      <c r="A284" s="87"/>
      <c r="B284" s="87"/>
      <c r="C284" s="50"/>
      <c r="D284" s="50"/>
      <c r="E284" s="44"/>
      <c r="F284" s="44"/>
      <c r="G284" s="44"/>
      <c r="H284" s="111"/>
      <c r="I284" s="119"/>
    </row>
    <row r="285" spans="1:9" ht="12.75">
      <c r="A285" s="88"/>
      <c r="B285" s="88"/>
      <c r="C285" s="51"/>
      <c r="D285" s="51"/>
      <c r="E285" s="45"/>
      <c r="F285" s="45"/>
      <c r="G285" s="45"/>
      <c r="H285" s="112"/>
      <c r="I285" s="120"/>
    </row>
    <row r="286" spans="1:9" ht="12.75">
      <c r="A286" s="43"/>
      <c r="B286" s="43"/>
      <c r="C286" s="49" t="s">
        <v>73</v>
      </c>
      <c r="D286" s="49" t="s">
        <v>70</v>
      </c>
      <c r="E286" s="43" t="s">
        <v>51</v>
      </c>
      <c r="F286" s="43">
        <v>2000</v>
      </c>
      <c r="G286" s="43"/>
      <c r="H286" s="109"/>
      <c r="I286" s="118"/>
    </row>
    <row r="287" spans="1:9" ht="12.75">
      <c r="A287" s="108"/>
      <c r="B287" s="87"/>
      <c r="C287" s="50" t="s">
        <v>64</v>
      </c>
      <c r="D287" s="50"/>
      <c r="E287" s="44"/>
      <c r="F287" s="44"/>
      <c r="G287" s="44"/>
      <c r="H287" s="110"/>
      <c r="I287" s="119"/>
    </row>
    <row r="288" spans="1:9" ht="12.75">
      <c r="A288" s="87"/>
      <c r="B288" s="87"/>
      <c r="C288" s="50"/>
      <c r="D288" s="50"/>
      <c r="E288" s="44"/>
      <c r="F288" s="44"/>
      <c r="G288" s="44"/>
      <c r="H288" s="110"/>
      <c r="I288" s="119"/>
    </row>
    <row r="289" spans="1:9" ht="12.75">
      <c r="A289" s="87"/>
      <c r="B289" s="87"/>
      <c r="C289" s="50"/>
      <c r="D289" s="50"/>
      <c r="E289" s="44"/>
      <c r="F289" s="44"/>
      <c r="G289" s="44"/>
      <c r="H289" s="110"/>
      <c r="I289" s="119"/>
    </row>
    <row r="290" spans="1:9" ht="12.75">
      <c r="A290" s="87"/>
      <c r="B290" s="87"/>
      <c r="C290" s="50"/>
      <c r="D290" s="50"/>
      <c r="E290" s="44"/>
      <c r="F290" s="44"/>
      <c r="G290" s="44"/>
      <c r="H290" s="111"/>
      <c r="I290" s="119"/>
    </row>
    <row r="291" spans="1:9" ht="12.75">
      <c r="A291" s="88"/>
      <c r="B291" s="88"/>
      <c r="C291" s="51"/>
      <c r="D291" s="51"/>
      <c r="E291" s="45"/>
      <c r="F291" s="45"/>
      <c r="G291" s="45"/>
      <c r="H291" s="112"/>
      <c r="I291" s="120"/>
    </row>
    <row r="292" spans="1:9" ht="12.75">
      <c r="A292" s="43"/>
      <c r="B292" s="43"/>
      <c r="C292" s="49" t="s">
        <v>94</v>
      </c>
      <c r="D292" s="49" t="s">
        <v>96</v>
      </c>
      <c r="E292" s="43"/>
      <c r="F292" s="43">
        <v>1974</v>
      </c>
      <c r="G292" s="43"/>
      <c r="H292" s="109"/>
      <c r="I292" s="118"/>
    </row>
    <row r="293" spans="1:9" ht="12.75">
      <c r="A293" s="108"/>
      <c r="B293" s="87"/>
      <c r="C293" s="50" t="s">
        <v>84</v>
      </c>
      <c r="D293" s="50"/>
      <c r="E293" s="44"/>
      <c r="F293" s="44"/>
      <c r="G293" s="44"/>
      <c r="H293" s="110"/>
      <c r="I293" s="119"/>
    </row>
    <row r="294" spans="1:9" ht="12.75">
      <c r="A294" s="87"/>
      <c r="B294" s="87"/>
      <c r="C294" s="50"/>
      <c r="D294" s="50"/>
      <c r="E294" s="44"/>
      <c r="F294" s="44"/>
      <c r="G294" s="44"/>
      <c r="H294" s="110"/>
      <c r="I294" s="119"/>
    </row>
    <row r="295" spans="1:9" ht="12.75">
      <c r="A295" s="87"/>
      <c r="B295" s="87"/>
      <c r="C295" s="50"/>
      <c r="D295" s="50"/>
      <c r="E295" s="44"/>
      <c r="F295" s="44"/>
      <c r="G295" s="44"/>
      <c r="H295" s="110"/>
      <c r="I295" s="119"/>
    </row>
    <row r="296" spans="1:9" ht="12.75">
      <c r="A296" s="87"/>
      <c r="B296" s="87"/>
      <c r="C296" s="50"/>
      <c r="D296" s="50"/>
      <c r="E296" s="44"/>
      <c r="F296" s="44"/>
      <c r="G296" s="44"/>
      <c r="H296" s="111"/>
      <c r="I296" s="119"/>
    </row>
    <row r="297" spans="1:9" ht="12.75">
      <c r="A297" s="88"/>
      <c r="B297" s="88"/>
      <c r="C297" s="51"/>
      <c r="D297" s="51"/>
      <c r="E297" s="45"/>
      <c r="F297" s="45"/>
      <c r="G297" s="45"/>
      <c r="H297" s="112"/>
      <c r="I297" s="120"/>
    </row>
    <row r="298" spans="1:9" ht="12.75">
      <c r="A298" s="43"/>
      <c r="B298" s="43"/>
      <c r="C298" s="49" t="s">
        <v>94</v>
      </c>
      <c r="D298" s="49" t="s">
        <v>95</v>
      </c>
      <c r="E298" s="43"/>
      <c r="F298" s="43">
        <v>1988</v>
      </c>
      <c r="G298" s="43"/>
      <c r="H298" s="109"/>
      <c r="I298" s="118"/>
    </row>
    <row r="299" spans="1:9" ht="12.75">
      <c r="A299" s="108"/>
      <c r="B299" s="87"/>
      <c r="C299" s="50" t="s">
        <v>84</v>
      </c>
      <c r="D299" s="50"/>
      <c r="E299" s="44"/>
      <c r="F299" s="44"/>
      <c r="G299" s="44"/>
      <c r="H299" s="110"/>
      <c r="I299" s="119"/>
    </row>
    <row r="300" spans="1:9" ht="12.75">
      <c r="A300" s="87"/>
      <c r="B300" s="87"/>
      <c r="C300" s="50"/>
      <c r="D300" s="50"/>
      <c r="E300" s="44"/>
      <c r="F300" s="44"/>
      <c r="G300" s="44"/>
      <c r="H300" s="110"/>
      <c r="I300" s="119"/>
    </row>
    <row r="301" spans="1:9" ht="12.75">
      <c r="A301" s="87"/>
      <c r="B301" s="87"/>
      <c r="C301" s="50"/>
      <c r="D301" s="50"/>
      <c r="E301" s="44"/>
      <c r="F301" s="44"/>
      <c r="G301" s="44"/>
      <c r="H301" s="110"/>
      <c r="I301" s="119"/>
    </row>
    <row r="302" spans="1:9" ht="12.75">
      <c r="A302" s="87"/>
      <c r="B302" s="87"/>
      <c r="C302" s="50"/>
      <c r="D302" s="50"/>
      <c r="E302" s="44"/>
      <c r="F302" s="44"/>
      <c r="G302" s="44"/>
      <c r="H302" s="111"/>
      <c r="I302" s="119"/>
    </row>
    <row r="303" spans="1:9" ht="12.75">
      <c r="A303" s="88"/>
      <c r="B303" s="88"/>
      <c r="C303" s="51"/>
      <c r="D303" s="51"/>
      <c r="E303" s="45"/>
      <c r="F303" s="45"/>
      <c r="G303" s="45"/>
      <c r="H303" s="112"/>
      <c r="I303" s="120"/>
    </row>
    <row r="304" spans="1:9" ht="12.75">
      <c r="A304" s="43"/>
      <c r="B304" s="43"/>
      <c r="C304" s="49"/>
      <c r="D304" s="49"/>
      <c r="E304" s="43"/>
      <c r="F304" s="43"/>
      <c r="G304" s="43"/>
      <c r="H304" s="109"/>
      <c r="I304" s="118"/>
    </row>
    <row r="305" spans="1:9" ht="12.75">
      <c r="A305" s="108"/>
      <c r="B305" s="87"/>
      <c r="C305" s="50"/>
      <c r="D305" s="50"/>
      <c r="E305" s="44"/>
      <c r="F305" s="44"/>
      <c r="G305" s="44"/>
      <c r="H305" s="110"/>
      <c r="I305" s="119"/>
    </row>
    <row r="306" spans="1:9" ht="12.75">
      <c r="A306" s="87"/>
      <c r="B306" s="87"/>
      <c r="C306" s="50"/>
      <c r="D306" s="50"/>
      <c r="E306" s="44"/>
      <c r="F306" s="44"/>
      <c r="G306" s="44"/>
      <c r="H306" s="110"/>
      <c r="I306" s="119"/>
    </row>
    <row r="307" spans="1:9" ht="12.75">
      <c r="A307" s="87"/>
      <c r="B307" s="87"/>
      <c r="C307" s="50"/>
      <c r="D307" s="50"/>
      <c r="E307" s="44"/>
      <c r="F307" s="44"/>
      <c r="G307" s="44"/>
      <c r="H307" s="110"/>
      <c r="I307" s="119"/>
    </row>
    <row r="308" spans="1:9" ht="12.75">
      <c r="A308" s="87"/>
      <c r="B308" s="87"/>
      <c r="C308" s="50"/>
      <c r="D308" s="50"/>
      <c r="E308" s="44"/>
      <c r="F308" s="44"/>
      <c r="G308" s="44"/>
      <c r="H308" s="111"/>
      <c r="I308" s="119"/>
    </row>
    <row r="309" spans="1:9" ht="12.75">
      <c r="A309" s="88"/>
      <c r="B309" s="88"/>
      <c r="C309" s="51"/>
      <c r="D309" s="51"/>
      <c r="E309" s="45"/>
      <c r="F309" s="45"/>
      <c r="G309" s="45"/>
      <c r="H309" s="112"/>
      <c r="I309" s="120"/>
    </row>
    <row r="310" spans="1:9" ht="12.75">
      <c r="A310" s="43"/>
      <c r="B310" s="43"/>
      <c r="C310" s="49"/>
      <c r="D310" s="49"/>
      <c r="E310" s="43"/>
      <c r="F310" s="43"/>
      <c r="G310" s="43"/>
      <c r="H310" s="109"/>
      <c r="I310" s="118"/>
    </row>
    <row r="311" spans="1:9" ht="12.75">
      <c r="A311" s="108"/>
      <c r="B311" s="87"/>
      <c r="C311" s="50"/>
      <c r="D311" s="50"/>
      <c r="E311" s="44"/>
      <c r="F311" s="44"/>
      <c r="G311" s="44"/>
      <c r="H311" s="110"/>
      <c r="I311" s="119"/>
    </row>
    <row r="312" spans="1:9" ht="12.75">
      <c r="A312" s="87"/>
      <c r="B312" s="87"/>
      <c r="C312" s="50"/>
      <c r="D312" s="50"/>
      <c r="E312" s="44"/>
      <c r="F312" s="44"/>
      <c r="G312" s="44"/>
      <c r="H312" s="110"/>
      <c r="I312" s="119"/>
    </row>
    <row r="313" spans="1:9" ht="12.75">
      <c r="A313" s="87"/>
      <c r="B313" s="87"/>
      <c r="C313" s="50"/>
      <c r="D313" s="50"/>
      <c r="E313" s="44"/>
      <c r="F313" s="44"/>
      <c r="G313" s="44"/>
      <c r="H313" s="110"/>
      <c r="I313" s="119"/>
    </row>
    <row r="314" spans="1:9" ht="12.75">
      <c r="A314" s="87"/>
      <c r="B314" s="87"/>
      <c r="C314" s="50"/>
      <c r="D314" s="50"/>
      <c r="E314" s="44"/>
      <c r="F314" s="44"/>
      <c r="G314" s="44"/>
      <c r="H314" s="111"/>
      <c r="I314" s="119"/>
    </row>
    <row r="315" spans="1:9" ht="12.75">
      <c r="A315" s="88"/>
      <c r="B315" s="88"/>
      <c r="C315" s="51"/>
      <c r="D315" s="51"/>
      <c r="E315" s="45"/>
      <c r="F315" s="45"/>
      <c r="G315" s="45"/>
      <c r="H315" s="112"/>
      <c r="I315" s="120"/>
    </row>
    <row r="316" spans="1:9" ht="12.75">
      <c r="A316" s="43"/>
      <c r="B316" s="43"/>
      <c r="C316" s="49"/>
      <c r="D316" s="49"/>
      <c r="E316" s="43"/>
      <c r="F316" s="43"/>
      <c r="G316" s="43"/>
      <c r="H316" s="109"/>
      <c r="I316" s="118"/>
    </row>
    <row r="317" spans="1:9" ht="12.75">
      <c r="A317" s="108"/>
      <c r="B317" s="87"/>
      <c r="C317" s="50"/>
      <c r="D317" s="50"/>
      <c r="E317" s="44"/>
      <c r="F317" s="44"/>
      <c r="G317" s="44"/>
      <c r="H317" s="110"/>
      <c r="I317" s="119"/>
    </row>
    <row r="318" spans="1:9" ht="12.75">
      <c r="A318" s="87"/>
      <c r="B318" s="87"/>
      <c r="C318" s="50"/>
      <c r="D318" s="50"/>
      <c r="E318" s="44"/>
      <c r="F318" s="44"/>
      <c r="G318" s="44"/>
      <c r="H318" s="110"/>
      <c r="I318" s="119"/>
    </row>
    <row r="319" spans="1:9" ht="12.75">
      <c r="A319" s="87"/>
      <c r="B319" s="87"/>
      <c r="C319" s="50"/>
      <c r="D319" s="50"/>
      <c r="E319" s="44"/>
      <c r="F319" s="44"/>
      <c r="G319" s="44"/>
      <c r="H319" s="110"/>
      <c r="I319" s="119"/>
    </row>
    <row r="320" spans="1:9" ht="12.75">
      <c r="A320" s="87"/>
      <c r="B320" s="87"/>
      <c r="C320" s="50"/>
      <c r="D320" s="50"/>
      <c r="E320" s="44"/>
      <c r="F320" s="44"/>
      <c r="G320" s="44"/>
      <c r="H320" s="111"/>
      <c r="I320" s="119"/>
    </row>
    <row r="321" spans="1:9" ht="12.75">
      <c r="A321" s="88"/>
      <c r="B321" s="88"/>
      <c r="C321" s="51"/>
      <c r="D321" s="51"/>
      <c r="E321" s="45"/>
      <c r="F321" s="45"/>
      <c r="G321" s="45"/>
      <c r="H321" s="112"/>
      <c r="I321" s="120"/>
    </row>
    <row r="322" spans="1:9" ht="12.75">
      <c r="A322" s="43"/>
      <c r="B322" s="43"/>
      <c r="C322" s="49"/>
      <c r="D322" s="49"/>
      <c r="E322" s="43"/>
      <c r="F322" s="43"/>
      <c r="G322" s="43"/>
      <c r="H322" s="109"/>
      <c r="I322" s="118"/>
    </row>
    <row r="323" spans="1:9" ht="12.75">
      <c r="A323" s="108"/>
      <c r="B323" s="87"/>
      <c r="C323" s="50"/>
      <c r="D323" s="50"/>
      <c r="E323" s="44"/>
      <c r="F323" s="44"/>
      <c r="G323" s="44"/>
      <c r="H323" s="110"/>
      <c r="I323" s="119"/>
    </row>
    <row r="324" spans="1:9" ht="12.75">
      <c r="A324" s="87"/>
      <c r="B324" s="87"/>
      <c r="C324" s="50"/>
      <c r="D324" s="50"/>
      <c r="E324" s="44"/>
      <c r="F324" s="44"/>
      <c r="G324" s="44"/>
      <c r="H324" s="110"/>
      <c r="I324" s="119"/>
    </row>
    <row r="325" spans="1:9" ht="12.75">
      <c r="A325" s="87"/>
      <c r="B325" s="87"/>
      <c r="C325" s="50"/>
      <c r="D325" s="50"/>
      <c r="E325" s="44"/>
      <c r="F325" s="44"/>
      <c r="G325" s="44"/>
      <c r="H325" s="110"/>
      <c r="I325" s="119"/>
    </row>
    <row r="326" spans="1:9" ht="12.75">
      <c r="A326" s="87"/>
      <c r="B326" s="87"/>
      <c r="C326" s="50"/>
      <c r="D326" s="50"/>
      <c r="E326" s="44"/>
      <c r="F326" s="44"/>
      <c r="G326" s="44"/>
      <c r="H326" s="111"/>
      <c r="I326" s="119"/>
    </row>
    <row r="327" spans="1:9" ht="12.75">
      <c r="A327" s="88"/>
      <c r="B327" s="88"/>
      <c r="C327" s="51"/>
      <c r="D327" s="51"/>
      <c r="E327" s="45"/>
      <c r="F327" s="45"/>
      <c r="G327" s="45"/>
      <c r="H327" s="112"/>
      <c r="I327" s="120"/>
    </row>
    <row r="328" spans="1:9" ht="12.75">
      <c r="A328" s="43"/>
      <c r="B328" s="43"/>
      <c r="C328" s="49"/>
      <c r="D328" s="49"/>
      <c r="E328" s="43"/>
      <c r="F328" s="43"/>
      <c r="G328" s="43"/>
      <c r="H328" s="109"/>
      <c r="I328" s="118"/>
    </row>
    <row r="329" spans="1:9" ht="12.75">
      <c r="A329" s="108"/>
      <c r="B329" s="87"/>
      <c r="C329" s="50"/>
      <c r="D329" s="50"/>
      <c r="E329" s="44"/>
      <c r="F329" s="44"/>
      <c r="G329" s="44"/>
      <c r="H329" s="110"/>
      <c r="I329" s="119"/>
    </row>
    <row r="330" spans="1:9" ht="12.75">
      <c r="A330" s="87"/>
      <c r="B330" s="87"/>
      <c r="C330" s="50"/>
      <c r="D330" s="50"/>
      <c r="E330" s="44"/>
      <c r="F330" s="44"/>
      <c r="G330" s="44"/>
      <c r="H330" s="110"/>
      <c r="I330" s="119"/>
    </row>
    <row r="331" spans="1:9" ht="12.75">
      <c r="A331" s="87"/>
      <c r="B331" s="87"/>
      <c r="C331" s="50"/>
      <c r="D331" s="50"/>
      <c r="E331" s="44"/>
      <c r="F331" s="44"/>
      <c r="G331" s="44"/>
      <c r="H331" s="110"/>
      <c r="I331" s="119"/>
    </row>
    <row r="332" spans="1:9" ht="12.75">
      <c r="A332" s="87"/>
      <c r="B332" s="87"/>
      <c r="C332" s="50"/>
      <c r="D332" s="50"/>
      <c r="E332" s="44"/>
      <c r="F332" s="44"/>
      <c r="G332" s="44"/>
      <c r="H332" s="111"/>
      <c r="I332" s="119"/>
    </row>
    <row r="333" spans="1:9" ht="12.75">
      <c r="A333" s="88"/>
      <c r="B333" s="88"/>
      <c r="C333" s="51"/>
      <c r="D333" s="51"/>
      <c r="E333" s="45"/>
      <c r="F333" s="45"/>
      <c r="G333" s="45"/>
      <c r="H333" s="112"/>
      <c r="I333" s="120"/>
    </row>
    <row r="334" spans="1:9" ht="12.75">
      <c r="A334" s="43"/>
      <c r="B334" s="43"/>
      <c r="C334" s="49"/>
      <c r="D334" s="49"/>
      <c r="E334" s="43"/>
      <c r="F334" s="43"/>
      <c r="G334" s="43"/>
      <c r="H334" s="109"/>
      <c r="I334" s="118"/>
    </row>
    <row r="335" spans="1:9" ht="12.75">
      <c r="A335" s="108"/>
      <c r="B335" s="87"/>
      <c r="C335" s="50"/>
      <c r="D335" s="50"/>
      <c r="E335" s="44"/>
      <c r="F335" s="44"/>
      <c r="G335" s="44"/>
      <c r="H335" s="110"/>
      <c r="I335" s="119"/>
    </row>
    <row r="336" spans="1:9" ht="12.75">
      <c r="A336" s="87"/>
      <c r="B336" s="87"/>
      <c r="C336" s="50"/>
      <c r="D336" s="50"/>
      <c r="E336" s="44"/>
      <c r="F336" s="44"/>
      <c r="G336" s="44"/>
      <c r="H336" s="110"/>
      <c r="I336" s="119"/>
    </row>
    <row r="337" spans="1:9" ht="12.75">
      <c r="A337" s="87"/>
      <c r="B337" s="87"/>
      <c r="C337" s="50"/>
      <c r="D337" s="50"/>
      <c r="E337" s="44"/>
      <c r="F337" s="44"/>
      <c r="G337" s="44"/>
      <c r="H337" s="110"/>
      <c r="I337" s="119"/>
    </row>
    <row r="338" spans="1:9" ht="12.75">
      <c r="A338" s="87"/>
      <c r="B338" s="87"/>
      <c r="C338" s="50"/>
      <c r="D338" s="50"/>
      <c r="E338" s="44"/>
      <c r="F338" s="44"/>
      <c r="G338" s="44"/>
      <c r="H338" s="111"/>
      <c r="I338" s="119"/>
    </row>
    <row r="339" spans="1:9" ht="12.75">
      <c r="A339" s="88"/>
      <c r="B339" s="88"/>
      <c r="C339" s="51"/>
      <c r="D339" s="51"/>
      <c r="E339" s="45"/>
      <c r="F339" s="45"/>
      <c r="G339" s="45"/>
      <c r="H339" s="112"/>
      <c r="I339" s="120"/>
    </row>
    <row r="340" spans="1:9" ht="12.75">
      <c r="A340" s="43"/>
      <c r="B340" s="43"/>
      <c r="C340" s="49"/>
      <c r="D340" s="49"/>
      <c r="E340" s="43"/>
      <c r="F340" s="43"/>
      <c r="G340" s="43"/>
      <c r="H340" s="109"/>
      <c r="I340" s="118"/>
    </row>
    <row r="341" spans="1:9" ht="12.75">
      <c r="A341" s="108"/>
      <c r="B341" s="87"/>
      <c r="C341" s="50"/>
      <c r="D341" s="50"/>
      <c r="E341" s="44"/>
      <c r="F341" s="44"/>
      <c r="G341" s="44"/>
      <c r="H341" s="110"/>
      <c r="I341" s="119"/>
    </row>
    <row r="342" spans="1:9" ht="12.75">
      <c r="A342" s="87"/>
      <c r="B342" s="87"/>
      <c r="C342" s="50"/>
      <c r="D342" s="50"/>
      <c r="E342" s="44"/>
      <c r="F342" s="44"/>
      <c r="G342" s="44"/>
      <c r="H342" s="110"/>
      <c r="I342" s="119"/>
    </row>
    <row r="343" spans="1:9" ht="12.75">
      <c r="A343" s="87"/>
      <c r="B343" s="87"/>
      <c r="C343" s="50"/>
      <c r="D343" s="50"/>
      <c r="E343" s="44"/>
      <c r="F343" s="44"/>
      <c r="G343" s="44"/>
      <c r="H343" s="110"/>
      <c r="I343" s="119"/>
    </row>
    <row r="344" spans="1:9" ht="12.75">
      <c r="A344" s="87"/>
      <c r="B344" s="87"/>
      <c r="C344" s="50"/>
      <c r="D344" s="50"/>
      <c r="E344" s="44"/>
      <c r="F344" s="44"/>
      <c r="G344" s="44"/>
      <c r="H344" s="111"/>
      <c r="I344" s="119"/>
    </row>
    <row r="345" spans="1:9" ht="12.75">
      <c r="A345" s="88"/>
      <c r="B345" s="88"/>
      <c r="C345" s="51"/>
      <c r="D345" s="51"/>
      <c r="E345" s="45"/>
      <c r="F345" s="45"/>
      <c r="G345" s="45"/>
      <c r="H345" s="112"/>
      <c r="I345" s="120"/>
    </row>
    <row r="346" spans="1:9" ht="12.75">
      <c r="A346" s="43"/>
      <c r="B346" s="43"/>
      <c r="C346" s="49"/>
      <c r="D346" s="49"/>
      <c r="E346" s="43"/>
      <c r="F346" s="43"/>
      <c r="G346" s="43"/>
      <c r="H346" s="109"/>
      <c r="I346" s="118"/>
    </row>
    <row r="347" spans="1:9" ht="12.75">
      <c r="A347" s="108"/>
      <c r="B347" s="87"/>
      <c r="C347" s="50"/>
      <c r="D347" s="50"/>
      <c r="E347" s="44"/>
      <c r="F347" s="44"/>
      <c r="G347" s="44"/>
      <c r="H347" s="110"/>
      <c r="I347" s="119"/>
    </row>
    <row r="348" spans="1:9" ht="12.75">
      <c r="A348" s="87"/>
      <c r="B348" s="87"/>
      <c r="C348" s="50"/>
      <c r="D348" s="50"/>
      <c r="E348" s="44"/>
      <c r="F348" s="44"/>
      <c r="G348" s="44"/>
      <c r="H348" s="110"/>
      <c r="I348" s="119"/>
    </row>
    <row r="349" spans="1:9" ht="12.75">
      <c r="A349" s="87"/>
      <c r="B349" s="87"/>
      <c r="C349" s="50"/>
      <c r="D349" s="50"/>
      <c r="E349" s="44"/>
      <c r="F349" s="44"/>
      <c r="G349" s="44"/>
      <c r="H349" s="110"/>
      <c r="I349" s="119"/>
    </row>
    <row r="350" spans="1:9" ht="12.75">
      <c r="A350" s="87"/>
      <c r="B350" s="87"/>
      <c r="C350" s="50"/>
      <c r="D350" s="50"/>
      <c r="E350" s="44"/>
      <c r="F350" s="44"/>
      <c r="G350" s="44"/>
      <c r="H350" s="111"/>
      <c r="I350" s="119"/>
    </row>
    <row r="351" spans="1:9" ht="12.75">
      <c r="A351" s="88"/>
      <c r="B351" s="88"/>
      <c r="C351" s="51"/>
      <c r="D351" s="51"/>
      <c r="E351" s="45"/>
      <c r="F351" s="45"/>
      <c r="G351" s="45"/>
      <c r="H351" s="112"/>
      <c r="I351" s="120"/>
    </row>
    <row r="352" spans="1:9" ht="12.75">
      <c r="A352" s="43"/>
      <c r="B352" s="43"/>
      <c r="C352" s="49"/>
      <c r="D352" s="49"/>
      <c r="E352" s="43"/>
      <c r="F352" s="43"/>
      <c r="G352" s="43"/>
      <c r="H352" s="109"/>
      <c r="I352" s="118"/>
    </row>
    <row r="353" spans="1:9" ht="12.75">
      <c r="A353" s="108"/>
      <c r="B353" s="87"/>
      <c r="C353" s="50"/>
      <c r="D353" s="50"/>
      <c r="E353" s="44"/>
      <c r="F353" s="44"/>
      <c r="G353" s="44"/>
      <c r="H353" s="110"/>
      <c r="I353" s="119"/>
    </row>
    <row r="354" spans="1:9" ht="12.75">
      <c r="A354" s="87"/>
      <c r="B354" s="87"/>
      <c r="C354" s="50"/>
      <c r="D354" s="50"/>
      <c r="E354" s="44"/>
      <c r="F354" s="44"/>
      <c r="G354" s="44"/>
      <c r="H354" s="110"/>
      <c r="I354" s="119"/>
    </row>
    <row r="355" spans="1:9" ht="12.75">
      <c r="A355" s="87"/>
      <c r="B355" s="87"/>
      <c r="C355" s="50"/>
      <c r="D355" s="50"/>
      <c r="E355" s="44"/>
      <c r="F355" s="44"/>
      <c r="G355" s="44"/>
      <c r="H355" s="110"/>
      <c r="I355" s="119"/>
    </row>
    <row r="356" spans="1:9" ht="12.75">
      <c r="A356" s="87"/>
      <c r="B356" s="87"/>
      <c r="C356" s="50"/>
      <c r="D356" s="50"/>
      <c r="E356" s="44"/>
      <c r="F356" s="44"/>
      <c r="G356" s="44"/>
      <c r="H356" s="111"/>
      <c r="I356" s="119"/>
    </row>
    <row r="357" spans="1:9" ht="12.75">
      <c r="A357" s="88"/>
      <c r="B357" s="88"/>
      <c r="C357" s="51"/>
      <c r="D357" s="51"/>
      <c r="E357" s="45"/>
      <c r="F357" s="45"/>
      <c r="G357" s="45"/>
      <c r="H357" s="112"/>
      <c r="I357" s="120"/>
    </row>
    <row r="358" spans="1:9" ht="12.75">
      <c r="A358" s="43"/>
      <c r="B358" s="43"/>
      <c r="C358" s="49"/>
      <c r="D358" s="49"/>
      <c r="E358" s="43"/>
      <c r="F358" s="43"/>
      <c r="G358" s="43"/>
      <c r="H358" s="109"/>
      <c r="I358" s="118"/>
    </row>
    <row r="359" spans="1:9" ht="12.75">
      <c r="A359" s="108"/>
      <c r="B359" s="87"/>
      <c r="C359" s="50"/>
      <c r="D359" s="50"/>
      <c r="E359" s="44"/>
      <c r="F359" s="44"/>
      <c r="G359" s="44"/>
      <c r="H359" s="110"/>
      <c r="I359" s="119"/>
    </row>
    <row r="360" spans="1:9" ht="12.75">
      <c r="A360" s="87"/>
      <c r="B360" s="87"/>
      <c r="C360" s="50"/>
      <c r="D360" s="50"/>
      <c r="E360" s="44"/>
      <c r="F360" s="44"/>
      <c r="G360" s="44"/>
      <c r="H360" s="110"/>
      <c r="I360" s="119"/>
    </row>
    <row r="361" spans="1:9" ht="12.75">
      <c r="A361" s="87"/>
      <c r="B361" s="87"/>
      <c r="C361" s="50"/>
      <c r="D361" s="50"/>
      <c r="E361" s="44"/>
      <c r="F361" s="44"/>
      <c r="G361" s="44"/>
      <c r="H361" s="110"/>
      <c r="I361" s="119"/>
    </row>
    <row r="362" spans="1:9" ht="12.75">
      <c r="A362" s="87"/>
      <c r="B362" s="87"/>
      <c r="C362" s="50"/>
      <c r="D362" s="50"/>
      <c r="E362" s="44"/>
      <c r="F362" s="44"/>
      <c r="G362" s="44"/>
      <c r="H362" s="111"/>
      <c r="I362" s="119"/>
    </row>
    <row r="363" spans="1:9" ht="12.75">
      <c r="A363" s="88"/>
      <c r="B363" s="88"/>
      <c r="C363" s="51"/>
      <c r="D363" s="51"/>
      <c r="E363" s="45"/>
      <c r="F363" s="45"/>
      <c r="G363" s="45"/>
      <c r="H363" s="112"/>
      <c r="I363" s="120"/>
    </row>
    <row r="364" spans="1:9" ht="12.75">
      <c r="A364" s="43"/>
      <c r="B364" s="43"/>
      <c r="C364" s="49"/>
      <c r="D364" s="49"/>
      <c r="E364" s="43"/>
      <c r="F364" s="43"/>
      <c r="G364" s="43"/>
      <c r="H364" s="109"/>
      <c r="I364" s="118"/>
    </row>
    <row r="365" spans="1:9" ht="12.75">
      <c r="A365" s="108"/>
      <c r="B365" s="87"/>
      <c r="C365" s="50"/>
      <c r="D365" s="50"/>
      <c r="E365" s="44"/>
      <c r="F365" s="44"/>
      <c r="G365" s="44"/>
      <c r="H365" s="110"/>
      <c r="I365" s="119"/>
    </row>
    <row r="366" spans="1:9" ht="12.75">
      <c r="A366" s="87"/>
      <c r="B366" s="87"/>
      <c r="C366" s="50"/>
      <c r="D366" s="50"/>
      <c r="E366" s="44"/>
      <c r="F366" s="44"/>
      <c r="G366" s="44"/>
      <c r="H366" s="110"/>
      <c r="I366" s="119"/>
    </row>
    <row r="367" spans="1:9" ht="12.75">
      <c r="A367" s="87"/>
      <c r="B367" s="87"/>
      <c r="C367" s="50"/>
      <c r="D367" s="50"/>
      <c r="E367" s="44"/>
      <c r="F367" s="44"/>
      <c r="G367" s="44"/>
      <c r="H367" s="110"/>
      <c r="I367" s="119"/>
    </row>
    <row r="368" spans="1:9" ht="12.75">
      <c r="A368" s="87"/>
      <c r="B368" s="87"/>
      <c r="C368" s="50"/>
      <c r="D368" s="50"/>
      <c r="E368" s="44"/>
      <c r="F368" s="44"/>
      <c r="G368" s="44"/>
      <c r="H368" s="111"/>
      <c r="I368" s="119"/>
    </row>
    <row r="369" spans="1:9" ht="12.75">
      <c r="A369" s="88"/>
      <c r="B369" s="88"/>
      <c r="C369" s="51"/>
      <c r="D369" s="51"/>
      <c r="E369" s="45"/>
      <c r="F369" s="45"/>
      <c r="G369" s="45"/>
      <c r="H369" s="112"/>
      <c r="I369" s="120"/>
    </row>
    <row r="370" spans="1:9" ht="12.75">
      <c r="A370" s="43"/>
      <c r="B370" s="43"/>
      <c r="C370" s="49"/>
      <c r="D370" s="49"/>
      <c r="E370" s="43"/>
      <c r="F370" s="43"/>
      <c r="G370" s="43"/>
      <c r="H370" s="109"/>
      <c r="I370" s="118"/>
    </row>
    <row r="371" spans="1:9" ht="12.75">
      <c r="A371" s="108"/>
      <c r="B371" s="87"/>
      <c r="C371" s="50"/>
      <c r="D371" s="50"/>
      <c r="E371" s="44"/>
      <c r="F371" s="44"/>
      <c r="G371" s="44"/>
      <c r="H371" s="110"/>
      <c r="I371" s="119"/>
    </row>
    <row r="372" spans="1:9" ht="12.75">
      <c r="A372" s="87"/>
      <c r="B372" s="87"/>
      <c r="C372" s="50"/>
      <c r="D372" s="50"/>
      <c r="E372" s="44"/>
      <c r="F372" s="44"/>
      <c r="G372" s="44"/>
      <c r="H372" s="110"/>
      <c r="I372" s="119"/>
    </row>
    <row r="373" spans="1:9" ht="12.75">
      <c r="A373" s="87"/>
      <c r="B373" s="87"/>
      <c r="C373" s="50"/>
      <c r="D373" s="50"/>
      <c r="E373" s="44"/>
      <c r="F373" s="44"/>
      <c r="G373" s="44"/>
      <c r="H373" s="110"/>
      <c r="I373" s="119"/>
    </row>
    <row r="374" spans="1:9" ht="12.75">
      <c r="A374" s="87"/>
      <c r="B374" s="87"/>
      <c r="C374" s="50"/>
      <c r="D374" s="50"/>
      <c r="E374" s="44"/>
      <c r="F374" s="44"/>
      <c r="G374" s="44"/>
      <c r="H374" s="111"/>
      <c r="I374" s="119"/>
    </row>
    <row r="375" spans="1:9" ht="12.75">
      <c r="A375" s="88"/>
      <c r="B375" s="88"/>
      <c r="C375" s="51"/>
      <c r="D375" s="51"/>
      <c r="E375" s="45"/>
      <c r="F375" s="45"/>
      <c r="G375" s="45"/>
      <c r="H375" s="112"/>
      <c r="I375" s="120"/>
    </row>
    <row r="376" spans="1:9" ht="12.75">
      <c r="A376" s="43"/>
      <c r="B376" s="43"/>
      <c r="C376" s="49"/>
      <c r="D376" s="49"/>
      <c r="E376" s="43"/>
      <c r="F376" s="43"/>
      <c r="G376" s="43"/>
      <c r="H376" s="109"/>
      <c r="I376" s="118"/>
    </row>
    <row r="377" spans="1:9" ht="12.75">
      <c r="A377" s="108"/>
      <c r="B377" s="87"/>
      <c r="C377" s="50"/>
      <c r="D377" s="50"/>
      <c r="E377" s="44"/>
      <c r="F377" s="44"/>
      <c r="G377" s="44"/>
      <c r="H377" s="110"/>
      <c r="I377" s="119"/>
    </row>
    <row r="378" spans="1:9" ht="12.75">
      <c r="A378" s="87"/>
      <c r="B378" s="87"/>
      <c r="C378" s="50"/>
      <c r="D378" s="50"/>
      <c r="E378" s="44"/>
      <c r="F378" s="44"/>
      <c r="G378" s="44"/>
      <c r="H378" s="110"/>
      <c r="I378" s="119"/>
    </row>
    <row r="379" spans="1:9" ht="12.75">
      <c r="A379" s="87"/>
      <c r="B379" s="87"/>
      <c r="C379" s="50"/>
      <c r="D379" s="50"/>
      <c r="E379" s="44"/>
      <c r="F379" s="44"/>
      <c r="G379" s="44"/>
      <c r="H379" s="110"/>
      <c r="I379" s="119"/>
    </row>
    <row r="380" spans="1:9" ht="12.75">
      <c r="A380" s="87"/>
      <c r="B380" s="87"/>
      <c r="C380" s="50"/>
      <c r="D380" s="50"/>
      <c r="E380" s="44"/>
      <c r="F380" s="44"/>
      <c r="G380" s="44"/>
      <c r="H380" s="111"/>
      <c r="I380" s="119"/>
    </row>
    <row r="381" spans="1:9" ht="12.75">
      <c r="A381" s="88"/>
      <c r="B381" s="88"/>
      <c r="C381" s="51"/>
      <c r="D381" s="51"/>
      <c r="E381" s="45"/>
      <c r="F381" s="45"/>
      <c r="G381" s="45"/>
      <c r="H381" s="112"/>
      <c r="I381" s="120"/>
    </row>
    <row r="382" spans="1:9" ht="12.75">
      <c r="A382" s="43"/>
      <c r="B382" s="43"/>
      <c r="C382" s="49"/>
      <c r="D382" s="49"/>
      <c r="E382" s="43"/>
      <c r="F382" s="43"/>
      <c r="G382" s="43"/>
      <c r="H382" s="109"/>
      <c r="I382" s="118"/>
    </row>
    <row r="383" spans="1:9" ht="12.75">
      <c r="A383" s="108"/>
      <c r="B383" s="87"/>
      <c r="C383" s="50"/>
      <c r="D383" s="50"/>
      <c r="E383" s="44"/>
      <c r="F383" s="44"/>
      <c r="G383" s="44"/>
      <c r="H383" s="110"/>
      <c r="I383" s="119"/>
    </row>
    <row r="384" spans="1:9" ht="12.75">
      <c r="A384" s="87"/>
      <c r="B384" s="87"/>
      <c r="C384" s="50"/>
      <c r="D384" s="50"/>
      <c r="E384" s="44"/>
      <c r="F384" s="44"/>
      <c r="G384" s="44"/>
      <c r="H384" s="110"/>
      <c r="I384" s="119"/>
    </row>
    <row r="385" spans="1:9" ht="12.75">
      <c r="A385" s="87"/>
      <c r="B385" s="87"/>
      <c r="C385" s="50"/>
      <c r="D385" s="50"/>
      <c r="E385" s="44"/>
      <c r="F385" s="44"/>
      <c r="G385" s="44"/>
      <c r="H385" s="110"/>
      <c r="I385" s="119"/>
    </row>
    <row r="386" spans="1:9" ht="12.75">
      <c r="A386" s="87"/>
      <c r="B386" s="87"/>
      <c r="C386" s="50"/>
      <c r="D386" s="50"/>
      <c r="E386" s="44"/>
      <c r="F386" s="44"/>
      <c r="G386" s="44"/>
      <c r="H386" s="111"/>
      <c r="I386" s="119"/>
    </row>
    <row r="387" spans="1:9" ht="12.75">
      <c r="A387" s="88"/>
      <c r="B387" s="88"/>
      <c r="C387" s="51"/>
      <c r="D387" s="51"/>
      <c r="E387" s="45"/>
      <c r="F387" s="45"/>
      <c r="G387" s="45"/>
      <c r="H387" s="112"/>
      <c r="I387" s="120"/>
    </row>
    <row r="388" spans="1:9" ht="12.75">
      <c r="A388" s="43"/>
      <c r="B388" s="43"/>
      <c r="C388" s="49"/>
      <c r="D388" s="49"/>
      <c r="E388" s="43"/>
      <c r="F388" s="43"/>
      <c r="G388" s="43"/>
      <c r="H388" s="109"/>
      <c r="I388" s="118"/>
    </row>
    <row r="389" spans="1:9" ht="12.75">
      <c r="A389" s="108"/>
      <c r="B389" s="87"/>
      <c r="C389" s="50"/>
      <c r="D389" s="50"/>
      <c r="E389" s="44"/>
      <c r="F389" s="44"/>
      <c r="G389" s="44"/>
      <c r="H389" s="110"/>
      <c r="I389" s="119"/>
    </row>
    <row r="390" spans="1:9" ht="12.75">
      <c r="A390" s="87"/>
      <c r="B390" s="87"/>
      <c r="C390" s="50"/>
      <c r="D390" s="50"/>
      <c r="E390" s="44"/>
      <c r="F390" s="44"/>
      <c r="G390" s="44"/>
      <c r="H390" s="110"/>
      <c r="I390" s="119"/>
    </row>
    <row r="391" spans="1:9" ht="12.75">
      <c r="A391" s="87"/>
      <c r="B391" s="87"/>
      <c r="C391" s="50"/>
      <c r="D391" s="50"/>
      <c r="E391" s="44"/>
      <c r="F391" s="44"/>
      <c r="G391" s="44"/>
      <c r="H391" s="110"/>
      <c r="I391" s="119"/>
    </row>
    <row r="392" spans="1:9" ht="12.75">
      <c r="A392" s="87"/>
      <c r="B392" s="87"/>
      <c r="C392" s="50"/>
      <c r="D392" s="50"/>
      <c r="E392" s="44"/>
      <c r="F392" s="44"/>
      <c r="G392" s="44"/>
      <c r="H392" s="111"/>
      <c r="I392" s="119"/>
    </row>
    <row r="393" spans="1:9" ht="12.75">
      <c r="A393" s="88"/>
      <c r="B393" s="88"/>
      <c r="C393" s="51"/>
      <c r="D393" s="51"/>
      <c r="E393" s="45"/>
      <c r="F393" s="45"/>
      <c r="G393" s="45"/>
      <c r="H393" s="112"/>
      <c r="I393" s="120"/>
    </row>
    <row r="394" spans="1:9" ht="12.75">
      <c r="A394" s="43"/>
      <c r="B394" s="43"/>
      <c r="C394" s="49"/>
      <c r="D394" s="49"/>
      <c r="E394" s="43"/>
      <c r="F394" s="43"/>
      <c r="G394" s="43"/>
      <c r="H394" s="109"/>
      <c r="I394" s="118"/>
    </row>
    <row r="395" spans="1:9" ht="12.75">
      <c r="A395" s="108"/>
      <c r="B395" s="87"/>
      <c r="C395" s="50"/>
      <c r="D395" s="50"/>
      <c r="E395" s="44"/>
      <c r="F395" s="44"/>
      <c r="G395" s="44"/>
      <c r="H395" s="110"/>
      <c r="I395" s="119"/>
    </row>
    <row r="396" spans="1:9" ht="12.75">
      <c r="A396" s="87"/>
      <c r="B396" s="87"/>
      <c r="C396" s="50"/>
      <c r="D396" s="50"/>
      <c r="E396" s="44"/>
      <c r="F396" s="44"/>
      <c r="G396" s="44"/>
      <c r="H396" s="110"/>
      <c r="I396" s="119"/>
    </row>
    <row r="397" spans="1:9" ht="12.75">
      <c r="A397" s="87"/>
      <c r="B397" s="87"/>
      <c r="C397" s="50"/>
      <c r="D397" s="50"/>
      <c r="E397" s="44"/>
      <c r="F397" s="44"/>
      <c r="G397" s="44"/>
      <c r="H397" s="110"/>
      <c r="I397" s="119"/>
    </row>
    <row r="398" spans="1:9" ht="12.75">
      <c r="A398" s="87"/>
      <c r="B398" s="87"/>
      <c r="C398" s="50"/>
      <c r="D398" s="50"/>
      <c r="E398" s="44"/>
      <c r="F398" s="44"/>
      <c r="G398" s="44"/>
      <c r="H398" s="111"/>
      <c r="I398" s="119"/>
    </row>
    <row r="399" spans="1:9" ht="12.75">
      <c r="A399" s="88"/>
      <c r="B399" s="88"/>
      <c r="C399" s="51"/>
      <c r="D399" s="51"/>
      <c r="E399" s="45"/>
      <c r="F399" s="45"/>
      <c r="G399" s="45"/>
      <c r="H399" s="112"/>
      <c r="I399" s="120"/>
    </row>
    <row r="400" spans="1:9" ht="12.75">
      <c r="A400" s="43"/>
      <c r="B400" s="43"/>
      <c r="C400" s="49"/>
      <c r="D400" s="49"/>
      <c r="E400" s="43"/>
      <c r="F400" s="43"/>
      <c r="G400" s="43"/>
      <c r="H400" s="109"/>
      <c r="I400" s="118"/>
    </row>
    <row r="401" spans="1:9" ht="12.75">
      <c r="A401" s="108"/>
      <c r="B401" s="87"/>
      <c r="C401" s="50"/>
      <c r="D401" s="50"/>
      <c r="E401" s="44"/>
      <c r="F401" s="44"/>
      <c r="G401" s="44"/>
      <c r="H401" s="110"/>
      <c r="I401" s="119"/>
    </row>
    <row r="402" spans="1:9" ht="12.75">
      <c r="A402" s="87"/>
      <c r="B402" s="87"/>
      <c r="C402" s="50"/>
      <c r="D402" s="50"/>
      <c r="E402" s="44"/>
      <c r="F402" s="44"/>
      <c r="G402" s="44"/>
      <c r="H402" s="110"/>
      <c r="I402" s="119"/>
    </row>
    <row r="403" spans="1:9" ht="12.75">
      <c r="A403" s="87"/>
      <c r="B403" s="87"/>
      <c r="C403" s="50"/>
      <c r="D403" s="50"/>
      <c r="E403" s="44"/>
      <c r="F403" s="44"/>
      <c r="G403" s="44"/>
      <c r="H403" s="110"/>
      <c r="I403" s="119"/>
    </row>
    <row r="404" spans="1:9" ht="12.75">
      <c r="A404" s="87"/>
      <c r="B404" s="87"/>
      <c r="C404" s="50"/>
      <c r="D404" s="50"/>
      <c r="E404" s="44"/>
      <c r="F404" s="44"/>
      <c r="G404" s="44"/>
      <c r="H404" s="111"/>
      <c r="I404" s="119"/>
    </row>
    <row r="405" spans="1:9" ht="12.75">
      <c r="A405" s="88"/>
      <c r="B405" s="88"/>
      <c r="C405" s="51"/>
      <c r="D405" s="51"/>
      <c r="E405" s="45"/>
      <c r="F405" s="45"/>
      <c r="G405" s="45"/>
      <c r="H405" s="112"/>
      <c r="I405" s="120"/>
    </row>
    <row r="406" spans="1:9" ht="12.75">
      <c r="A406" s="43"/>
      <c r="B406" s="43"/>
      <c r="C406" s="49"/>
      <c r="D406" s="49"/>
      <c r="E406" s="43"/>
      <c r="F406" s="43"/>
      <c r="G406" s="43"/>
      <c r="H406" s="109"/>
      <c r="I406" s="118"/>
    </row>
    <row r="407" spans="1:9" ht="12.75">
      <c r="A407" s="108"/>
      <c r="B407" s="87"/>
      <c r="C407" s="50"/>
      <c r="D407" s="50"/>
      <c r="E407" s="44"/>
      <c r="F407" s="44"/>
      <c r="G407" s="44"/>
      <c r="H407" s="110"/>
      <c r="I407" s="119"/>
    </row>
    <row r="408" spans="1:9" ht="12.75">
      <c r="A408" s="87"/>
      <c r="B408" s="87"/>
      <c r="C408" s="50"/>
      <c r="D408" s="50"/>
      <c r="E408" s="44"/>
      <c r="F408" s="44"/>
      <c r="G408" s="44"/>
      <c r="H408" s="110"/>
      <c r="I408" s="119"/>
    </row>
    <row r="409" spans="1:9" ht="12.75">
      <c r="A409" s="87"/>
      <c r="B409" s="87"/>
      <c r="C409" s="50"/>
      <c r="D409" s="50"/>
      <c r="E409" s="44"/>
      <c r="F409" s="44"/>
      <c r="G409" s="44"/>
      <c r="H409" s="110"/>
      <c r="I409" s="119"/>
    </row>
    <row r="410" spans="1:9" ht="12.75">
      <c r="A410" s="87"/>
      <c r="B410" s="87"/>
      <c r="C410" s="50"/>
      <c r="D410" s="50"/>
      <c r="E410" s="44"/>
      <c r="F410" s="44"/>
      <c r="G410" s="44"/>
      <c r="H410" s="111"/>
      <c r="I410" s="119"/>
    </row>
    <row r="411" spans="1:9" ht="12.75">
      <c r="A411" s="88"/>
      <c r="B411" s="88"/>
      <c r="C411" s="51"/>
      <c r="D411" s="51"/>
      <c r="E411" s="45"/>
      <c r="F411" s="45"/>
      <c r="G411" s="45"/>
      <c r="H411" s="112"/>
      <c r="I411" s="120"/>
    </row>
    <row r="412" spans="1:9" ht="12.75">
      <c r="A412" s="43"/>
      <c r="B412" s="43"/>
      <c r="C412" s="49"/>
      <c r="D412" s="49"/>
      <c r="E412" s="43"/>
      <c r="F412" s="43"/>
      <c r="G412" s="43"/>
      <c r="H412" s="109"/>
      <c r="I412" s="118"/>
    </row>
    <row r="413" spans="1:9" ht="12.75">
      <c r="A413" s="108"/>
      <c r="B413" s="87"/>
      <c r="C413" s="50"/>
      <c r="D413" s="50"/>
      <c r="E413" s="44"/>
      <c r="F413" s="44"/>
      <c r="G413" s="44"/>
      <c r="H413" s="110"/>
      <c r="I413" s="119"/>
    </row>
    <row r="414" spans="1:9" ht="12.75">
      <c r="A414" s="87"/>
      <c r="B414" s="87"/>
      <c r="C414" s="50"/>
      <c r="D414" s="50"/>
      <c r="E414" s="44"/>
      <c r="F414" s="44"/>
      <c r="G414" s="44"/>
      <c r="H414" s="110"/>
      <c r="I414" s="119"/>
    </row>
    <row r="415" spans="1:9" ht="12.75">
      <c r="A415" s="87"/>
      <c r="B415" s="87"/>
      <c r="C415" s="50"/>
      <c r="D415" s="50"/>
      <c r="E415" s="44"/>
      <c r="F415" s="44"/>
      <c r="G415" s="44"/>
      <c r="H415" s="110"/>
      <c r="I415" s="119"/>
    </row>
    <row r="416" spans="1:9" ht="12.75">
      <c r="A416" s="87"/>
      <c r="B416" s="87"/>
      <c r="C416" s="50"/>
      <c r="D416" s="50"/>
      <c r="E416" s="44"/>
      <c r="F416" s="44"/>
      <c r="G416" s="44"/>
      <c r="H416" s="111"/>
      <c r="I416" s="119"/>
    </row>
    <row r="417" spans="1:9" ht="12.75">
      <c r="A417" s="88"/>
      <c r="B417" s="88"/>
      <c r="C417" s="51"/>
      <c r="D417" s="51"/>
      <c r="E417" s="45"/>
      <c r="F417" s="45"/>
      <c r="G417" s="45"/>
      <c r="H417" s="112"/>
      <c r="I417" s="120"/>
    </row>
    <row r="418" spans="1:9" ht="12.75">
      <c r="A418" s="43"/>
      <c r="B418" s="43"/>
      <c r="C418" s="49"/>
      <c r="D418" s="49"/>
      <c r="E418" s="43"/>
      <c r="F418" s="43"/>
      <c r="G418" s="43"/>
      <c r="H418" s="109"/>
      <c r="I418" s="118"/>
    </row>
    <row r="419" spans="1:9" ht="12.75">
      <c r="A419" s="108"/>
      <c r="B419" s="87"/>
      <c r="C419" s="50"/>
      <c r="D419" s="50"/>
      <c r="E419" s="44"/>
      <c r="F419" s="44"/>
      <c r="G419" s="44"/>
      <c r="H419" s="110"/>
      <c r="I419" s="119"/>
    </row>
    <row r="420" spans="1:9" ht="12.75">
      <c r="A420" s="87"/>
      <c r="B420" s="87"/>
      <c r="C420" s="50"/>
      <c r="D420" s="50"/>
      <c r="E420" s="44"/>
      <c r="F420" s="44"/>
      <c r="G420" s="44"/>
      <c r="H420" s="110"/>
      <c r="I420" s="119"/>
    </row>
    <row r="421" spans="1:9" ht="12.75">
      <c r="A421" s="87"/>
      <c r="B421" s="87"/>
      <c r="C421" s="50"/>
      <c r="D421" s="50"/>
      <c r="E421" s="44"/>
      <c r="F421" s="44"/>
      <c r="G421" s="44"/>
      <c r="H421" s="110"/>
      <c r="I421" s="119"/>
    </row>
    <row r="422" spans="1:9" ht="12.75">
      <c r="A422" s="87"/>
      <c r="B422" s="87"/>
      <c r="C422" s="50"/>
      <c r="D422" s="50"/>
      <c r="E422" s="44"/>
      <c r="F422" s="44"/>
      <c r="G422" s="44"/>
      <c r="H422" s="111"/>
      <c r="I422" s="119"/>
    </row>
    <row r="423" spans="1:9" ht="12.75">
      <c r="A423" s="88"/>
      <c r="B423" s="88"/>
      <c r="C423" s="51"/>
      <c r="D423" s="51"/>
      <c r="E423" s="45"/>
      <c r="F423" s="45"/>
      <c r="G423" s="45"/>
      <c r="H423" s="112"/>
      <c r="I423" s="120"/>
    </row>
    <row r="424" spans="1:9" ht="12.75">
      <c r="A424" s="43"/>
      <c r="B424" s="43"/>
      <c r="C424" s="49"/>
      <c r="D424" s="49"/>
      <c r="E424" s="43"/>
      <c r="F424" s="43"/>
      <c r="G424" s="43"/>
      <c r="H424" s="109"/>
      <c r="I424" s="118"/>
    </row>
    <row r="425" spans="1:9" ht="12.75">
      <c r="A425" s="108"/>
      <c r="B425" s="87"/>
      <c r="C425" s="50"/>
      <c r="D425" s="50"/>
      <c r="E425" s="44"/>
      <c r="F425" s="44"/>
      <c r="G425" s="44"/>
      <c r="H425" s="110"/>
      <c r="I425" s="119"/>
    </row>
    <row r="426" spans="1:9" ht="12.75">
      <c r="A426" s="87"/>
      <c r="B426" s="87"/>
      <c r="C426" s="50"/>
      <c r="D426" s="50"/>
      <c r="E426" s="44"/>
      <c r="F426" s="44"/>
      <c r="G426" s="44"/>
      <c r="H426" s="110"/>
      <c r="I426" s="119"/>
    </row>
    <row r="427" spans="1:9" ht="12.75">
      <c r="A427" s="87"/>
      <c r="B427" s="87"/>
      <c r="C427" s="50"/>
      <c r="D427" s="50"/>
      <c r="E427" s="44"/>
      <c r="F427" s="44"/>
      <c r="G427" s="44"/>
      <c r="H427" s="110"/>
      <c r="I427" s="119"/>
    </row>
    <row r="428" spans="1:9" ht="12.75">
      <c r="A428" s="87"/>
      <c r="B428" s="87"/>
      <c r="C428" s="50"/>
      <c r="D428" s="50"/>
      <c r="E428" s="44"/>
      <c r="F428" s="44"/>
      <c r="G428" s="44"/>
      <c r="H428" s="111"/>
      <c r="I428" s="119"/>
    </row>
    <row r="429" spans="1:9" ht="12.75">
      <c r="A429" s="88"/>
      <c r="B429" s="88"/>
      <c r="C429" s="51"/>
      <c r="D429" s="51"/>
      <c r="E429" s="45"/>
      <c r="F429" s="45"/>
      <c r="G429" s="45"/>
      <c r="H429" s="112"/>
      <c r="I429" s="120"/>
    </row>
    <row r="430" spans="1:9" ht="12.75">
      <c r="A430" s="43"/>
      <c r="B430" s="43"/>
      <c r="C430" s="49"/>
      <c r="D430" s="49"/>
      <c r="E430" s="43"/>
      <c r="F430" s="43"/>
      <c r="G430" s="43"/>
      <c r="H430" s="109"/>
      <c r="I430" s="118"/>
    </row>
    <row r="431" spans="1:9" ht="12.75">
      <c r="A431" s="108"/>
      <c r="B431" s="87"/>
      <c r="C431" s="50"/>
      <c r="D431" s="50"/>
      <c r="E431" s="44"/>
      <c r="F431" s="44"/>
      <c r="G431" s="44"/>
      <c r="H431" s="110"/>
      <c r="I431" s="119"/>
    </row>
    <row r="432" spans="1:9" ht="12.75">
      <c r="A432" s="87"/>
      <c r="B432" s="87"/>
      <c r="C432" s="50"/>
      <c r="D432" s="50"/>
      <c r="E432" s="44"/>
      <c r="F432" s="44"/>
      <c r="G432" s="44"/>
      <c r="H432" s="110"/>
      <c r="I432" s="119"/>
    </row>
    <row r="433" spans="1:9" ht="12.75">
      <c r="A433" s="87"/>
      <c r="B433" s="87"/>
      <c r="C433" s="50"/>
      <c r="D433" s="50"/>
      <c r="E433" s="44"/>
      <c r="F433" s="44"/>
      <c r="G433" s="44"/>
      <c r="H433" s="110"/>
      <c r="I433" s="119"/>
    </row>
    <row r="434" spans="1:9" ht="12.75">
      <c r="A434" s="87"/>
      <c r="B434" s="87"/>
      <c r="C434" s="50"/>
      <c r="D434" s="50"/>
      <c r="E434" s="44"/>
      <c r="F434" s="44"/>
      <c r="G434" s="44"/>
      <c r="H434" s="111"/>
      <c r="I434" s="119"/>
    </row>
    <row r="435" spans="1:9" ht="12.75">
      <c r="A435" s="88"/>
      <c r="B435" s="88"/>
      <c r="C435" s="51"/>
      <c r="D435" s="51"/>
      <c r="E435" s="45"/>
      <c r="F435" s="45"/>
      <c r="G435" s="45"/>
      <c r="H435" s="112"/>
      <c r="I435" s="120"/>
    </row>
    <row r="436" spans="1:9" ht="12.75">
      <c r="A436" s="43"/>
      <c r="B436" s="43"/>
      <c r="C436" s="49"/>
      <c r="D436" s="49"/>
      <c r="E436" s="43"/>
      <c r="F436" s="43"/>
      <c r="G436" s="43"/>
      <c r="H436" s="109"/>
      <c r="I436" s="118"/>
    </row>
    <row r="437" spans="1:9" ht="12.75">
      <c r="A437" s="108"/>
      <c r="B437" s="87"/>
      <c r="C437" s="50"/>
      <c r="D437" s="50"/>
      <c r="E437" s="44"/>
      <c r="F437" s="44"/>
      <c r="G437" s="44"/>
      <c r="H437" s="110"/>
      <c r="I437" s="119"/>
    </row>
    <row r="438" spans="1:9" ht="12.75">
      <c r="A438" s="87"/>
      <c r="B438" s="87"/>
      <c r="C438" s="50"/>
      <c r="D438" s="50"/>
      <c r="E438" s="44"/>
      <c r="F438" s="44"/>
      <c r="G438" s="44"/>
      <c r="H438" s="110"/>
      <c r="I438" s="119"/>
    </row>
    <row r="439" spans="1:9" ht="12.75">
      <c r="A439" s="87"/>
      <c r="B439" s="87"/>
      <c r="C439" s="50"/>
      <c r="D439" s="50"/>
      <c r="E439" s="44"/>
      <c r="F439" s="44"/>
      <c r="G439" s="44"/>
      <c r="H439" s="110"/>
      <c r="I439" s="119"/>
    </row>
    <row r="440" spans="1:9" ht="12.75">
      <c r="A440" s="87"/>
      <c r="B440" s="87"/>
      <c r="C440" s="50"/>
      <c r="D440" s="50"/>
      <c r="E440" s="44"/>
      <c r="F440" s="44"/>
      <c r="G440" s="44"/>
      <c r="H440" s="111"/>
      <c r="I440" s="119"/>
    </row>
    <row r="441" spans="1:9" ht="12.75">
      <c r="A441" s="88"/>
      <c r="B441" s="88"/>
      <c r="C441" s="51"/>
      <c r="D441" s="51"/>
      <c r="E441" s="45"/>
      <c r="F441" s="45"/>
      <c r="G441" s="45"/>
      <c r="H441" s="112"/>
      <c r="I441" s="120"/>
    </row>
    <row r="442" spans="1:9" ht="12.75">
      <c r="A442" s="43"/>
      <c r="B442" s="43"/>
      <c r="C442" s="49"/>
      <c r="D442" s="49"/>
      <c r="E442" s="43"/>
      <c r="F442" s="43"/>
      <c r="G442" s="43"/>
      <c r="H442" s="109"/>
      <c r="I442" s="118"/>
    </row>
    <row r="443" spans="1:9" ht="12.75">
      <c r="A443" s="108"/>
      <c r="B443" s="87"/>
      <c r="C443" s="50"/>
      <c r="D443" s="50"/>
      <c r="E443" s="44"/>
      <c r="F443" s="44"/>
      <c r="G443" s="44"/>
      <c r="H443" s="110"/>
      <c r="I443" s="119"/>
    </row>
    <row r="444" spans="1:9" ht="12.75">
      <c r="A444" s="87"/>
      <c r="B444" s="87"/>
      <c r="C444" s="50"/>
      <c r="D444" s="50"/>
      <c r="E444" s="44"/>
      <c r="F444" s="44"/>
      <c r="G444" s="44"/>
      <c r="H444" s="110"/>
      <c r="I444" s="119"/>
    </row>
    <row r="445" spans="1:9" ht="12.75">
      <c r="A445" s="87"/>
      <c r="B445" s="87"/>
      <c r="C445" s="50"/>
      <c r="D445" s="50"/>
      <c r="E445" s="44"/>
      <c r="F445" s="44"/>
      <c r="G445" s="44"/>
      <c r="H445" s="110"/>
      <c r="I445" s="119"/>
    </row>
    <row r="446" spans="1:9" ht="12.75">
      <c r="A446" s="87"/>
      <c r="B446" s="87"/>
      <c r="C446" s="50"/>
      <c r="D446" s="50"/>
      <c r="E446" s="44"/>
      <c r="F446" s="44"/>
      <c r="G446" s="44"/>
      <c r="H446" s="111"/>
      <c r="I446" s="119"/>
    </row>
    <row r="447" spans="1:9" ht="12.75">
      <c r="A447" s="88"/>
      <c r="B447" s="88"/>
      <c r="C447" s="51"/>
      <c r="D447" s="51"/>
      <c r="E447" s="45"/>
      <c r="F447" s="45"/>
      <c r="G447" s="45"/>
      <c r="H447" s="112"/>
      <c r="I447" s="120"/>
    </row>
    <row r="448" spans="1:9" ht="12.75">
      <c r="A448" s="43"/>
      <c r="B448" s="43"/>
      <c r="C448" s="49"/>
      <c r="D448" s="49"/>
      <c r="E448" s="43"/>
      <c r="F448" s="43"/>
      <c r="G448" s="43"/>
      <c r="H448" s="109"/>
      <c r="I448" s="118"/>
    </row>
    <row r="449" spans="1:9" ht="12.75">
      <c r="A449" s="108"/>
      <c r="B449" s="87"/>
      <c r="C449" s="50"/>
      <c r="D449" s="50"/>
      <c r="E449" s="44"/>
      <c r="F449" s="44"/>
      <c r="G449" s="44"/>
      <c r="H449" s="110"/>
      <c r="I449" s="119"/>
    </row>
    <row r="450" spans="1:9" ht="12.75">
      <c r="A450" s="87"/>
      <c r="B450" s="87"/>
      <c r="C450" s="50"/>
      <c r="D450" s="50"/>
      <c r="E450" s="44"/>
      <c r="F450" s="44"/>
      <c r="G450" s="44"/>
      <c r="H450" s="110"/>
      <c r="I450" s="119"/>
    </row>
    <row r="451" spans="1:9" ht="12.75">
      <c r="A451" s="87"/>
      <c r="B451" s="87"/>
      <c r="C451" s="50"/>
      <c r="D451" s="50"/>
      <c r="E451" s="44"/>
      <c r="F451" s="44"/>
      <c r="G451" s="44"/>
      <c r="H451" s="110"/>
      <c r="I451" s="119"/>
    </row>
    <row r="452" spans="1:9" ht="12.75">
      <c r="A452" s="87"/>
      <c r="B452" s="87"/>
      <c r="C452" s="50"/>
      <c r="D452" s="50"/>
      <c r="E452" s="44"/>
      <c r="F452" s="44"/>
      <c r="G452" s="44"/>
      <c r="H452" s="111"/>
      <c r="I452" s="119"/>
    </row>
    <row r="453" spans="1:9" ht="12.75">
      <c r="A453" s="88"/>
      <c r="B453" s="88"/>
      <c r="C453" s="51"/>
      <c r="D453" s="51"/>
      <c r="E453" s="45"/>
      <c r="F453" s="45"/>
      <c r="G453" s="45"/>
      <c r="H453" s="112"/>
      <c r="I453" s="120"/>
    </row>
    <row r="454" spans="1:9" ht="12.75">
      <c r="A454" s="43"/>
      <c r="B454" s="43"/>
      <c r="C454" s="49"/>
      <c r="D454" s="49"/>
      <c r="E454" s="43"/>
      <c r="F454" s="43"/>
      <c r="G454" s="43"/>
      <c r="H454" s="109"/>
      <c r="I454" s="118"/>
    </row>
    <row r="455" spans="1:9" ht="12.75">
      <c r="A455" s="108"/>
      <c r="B455" s="87"/>
      <c r="C455" s="50"/>
      <c r="D455" s="50"/>
      <c r="E455" s="44"/>
      <c r="F455" s="44"/>
      <c r="G455" s="44"/>
      <c r="H455" s="110"/>
      <c r="I455" s="119"/>
    </row>
    <row r="456" spans="1:9" ht="12.75">
      <c r="A456" s="87"/>
      <c r="B456" s="87"/>
      <c r="C456" s="50"/>
      <c r="D456" s="50"/>
      <c r="E456" s="44"/>
      <c r="F456" s="44"/>
      <c r="G456" s="44"/>
      <c r="H456" s="110"/>
      <c r="I456" s="119"/>
    </row>
    <row r="457" spans="1:9" ht="12.75">
      <c r="A457" s="87"/>
      <c r="B457" s="87"/>
      <c r="C457" s="50"/>
      <c r="D457" s="50"/>
      <c r="E457" s="44"/>
      <c r="F457" s="44"/>
      <c r="G457" s="44"/>
      <c r="H457" s="110"/>
      <c r="I457" s="119"/>
    </row>
    <row r="458" spans="1:9" ht="12.75">
      <c r="A458" s="87"/>
      <c r="B458" s="87"/>
      <c r="C458" s="50"/>
      <c r="D458" s="50"/>
      <c r="E458" s="44"/>
      <c r="F458" s="44"/>
      <c r="G458" s="44"/>
      <c r="H458" s="111"/>
      <c r="I458" s="119"/>
    </row>
    <row r="459" spans="1:9" ht="12.75">
      <c r="A459" s="88"/>
      <c r="B459" s="88"/>
      <c r="C459" s="51"/>
      <c r="D459" s="51"/>
      <c r="E459" s="45"/>
      <c r="F459" s="45"/>
      <c r="G459" s="45"/>
      <c r="H459" s="112"/>
      <c r="I459" s="120"/>
    </row>
    <row r="460" spans="1:9" ht="12.75">
      <c r="A460" s="43"/>
      <c r="B460" s="43"/>
      <c r="C460" s="49"/>
      <c r="D460" s="49"/>
      <c r="E460" s="43"/>
      <c r="F460" s="43"/>
      <c r="G460" s="43"/>
      <c r="H460" s="109"/>
      <c r="I460" s="118"/>
    </row>
    <row r="461" spans="1:9" ht="12.75">
      <c r="A461" s="108"/>
      <c r="B461" s="87"/>
      <c r="C461" s="50"/>
      <c r="D461" s="50"/>
      <c r="E461" s="44"/>
      <c r="F461" s="44"/>
      <c r="G461" s="44"/>
      <c r="H461" s="110"/>
      <c r="I461" s="119"/>
    </row>
    <row r="462" spans="1:9" ht="12.75">
      <c r="A462" s="87"/>
      <c r="B462" s="87"/>
      <c r="C462" s="50"/>
      <c r="D462" s="50"/>
      <c r="E462" s="44"/>
      <c r="F462" s="44"/>
      <c r="G462" s="44"/>
      <c r="H462" s="110"/>
      <c r="I462" s="119"/>
    </row>
    <row r="463" spans="1:9" ht="12.75">
      <c r="A463" s="87"/>
      <c r="B463" s="87"/>
      <c r="C463" s="50"/>
      <c r="D463" s="50"/>
      <c r="E463" s="44"/>
      <c r="F463" s="44"/>
      <c r="G463" s="44"/>
      <c r="H463" s="110"/>
      <c r="I463" s="119"/>
    </row>
    <row r="464" spans="1:9" ht="12.75">
      <c r="A464" s="87"/>
      <c r="B464" s="87"/>
      <c r="C464" s="50"/>
      <c r="D464" s="50"/>
      <c r="E464" s="44"/>
      <c r="F464" s="44"/>
      <c r="G464" s="44"/>
      <c r="H464" s="111"/>
      <c r="I464" s="119"/>
    </row>
    <row r="465" spans="1:9" ht="12.75">
      <c r="A465" s="88"/>
      <c r="B465" s="88"/>
      <c r="C465" s="51"/>
      <c r="D465" s="51"/>
      <c r="E465" s="45"/>
      <c r="F465" s="45"/>
      <c r="G465" s="45"/>
      <c r="H465" s="112"/>
      <c r="I465" s="120"/>
    </row>
    <row r="466" spans="1:9" ht="12.75">
      <c r="A466" s="43"/>
      <c r="B466" s="43"/>
      <c r="C466" s="49"/>
      <c r="D466" s="49"/>
      <c r="E466" s="43"/>
      <c r="F466" s="43"/>
      <c r="G466" s="43"/>
      <c r="H466" s="109"/>
      <c r="I466" s="118"/>
    </row>
    <row r="467" spans="1:9" ht="12.75">
      <c r="A467" s="108"/>
      <c r="B467" s="87"/>
      <c r="C467" s="50"/>
      <c r="D467" s="50"/>
      <c r="E467" s="44"/>
      <c r="F467" s="44"/>
      <c r="G467" s="44"/>
      <c r="H467" s="110"/>
      <c r="I467" s="119"/>
    </row>
    <row r="468" spans="1:9" ht="12.75">
      <c r="A468" s="87"/>
      <c r="B468" s="87"/>
      <c r="C468" s="50"/>
      <c r="D468" s="50"/>
      <c r="E468" s="44"/>
      <c r="F468" s="44"/>
      <c r="G468" s="44"/>
      <c r="H468" s="110"/>
      <c r="I468" s="119"/>
    </row>
    <row r="469" spans="1:9" ht="12.75">
      <c r="A469" s="87"/>
      <c r="B469" s="87"/>
      <c r="C469" s="50"/>
      <c r="D469" s="50"/>
      <c r="E469" s="44"/>
      <c r="F469" s="44"/>
      <c r="G469" s="44"/>
      <c r="H469" s="110"/>
      <c r="I469" s="119"/>
    </row>
    <row r="470" spans="1:9" ht="12.75">
      <c r="A470" s="87"/>
      <c r="B470" s="87"/>
      <c r="C470" s="50"/>
      <c r="D470" s="50"/>
      <c r="E470" s="44"/>
      <c r="F470" s="44"/>
      <c r="G470" s="44"/>
      <c r="H470" s="111"/>
      <c r="I470" s="119"/>
    </row>
    <row r="471" spans="1:9" ht="12.75">
      <c r="A471" s="88"/>
      <c r="B471" s="88"/>
      <c r="C471" s="51"/>
      <c r="D471" s="51"/>
      <c r="E471" s="45"/>
      <c r="F471" s="45"/>
      <c r="G471" s="45"/>
      <c r="H471" s="112"/>
      <c r="I471" s="120"/>
    </row>
    <row r="472" spans="1:9" ht="12.75">
      <c r="A472" s="43"/>
      <c r="B472" s="43"/>
      <c r="C472" s="49"/>
      <c r="D472" s="49"/>
      <c r="E472" s="43"/>
      <c r="F472" s="43"/>
      <c r="G472" s="43"/>
      <c r="H472" s="109">
        <v>35563</v>
      </c>
      <c r="I472" s="118">
        <f>YEAR(H472)</f>
        <v>1997</v>
      </c>
    </row>
    <row r="473" spans="1:9" ht="12.75">
      <c r="A473" s="108"/>
      <c r="B473" s="87"/>
      <c r="C473" s="50"/>
      <c r="D473" s="50"/>
      <c r="E473" s="44"/>
      <c r="F473" s="44"/>
      <c r="G473" s="44"/>
      <c r="H473" s="110">
        <v>36079</v>
      </c>
      <c r="I473" s="119">
        <f>YEAR(H473)</f>
        <v>1998</v>
      </c>
    </row>
    <row r="474" spans="1:9" ht="12.75">
      <c r="A474" s="87"/>
      <c r="B474" s="87"/>
      <c r="C474" s="50"/>
      <c r="D474" s="50"/>
      <c r="E474" s="44"/>
      <c r="F474" s="44"/>
      <c r="G474" s="44"/>
      <c r="H474" s="110">
        <v>36485</v>
      </c>
      <c r="I474" s="119">
        <f>YEAR(H474)</f>
        <v>1999</v>
      </c>
    </row>
    <row r="475" spans="1:9" ht="12.75">
      <c r="A475" s="87"/>
      <c r="B475" s="87"/>
      <c r="C475" s="50"/>
      <c r="D475" s="50"/>
      <c r="E475" s="44"/>
      <c r="F475" s="44"/>
      <c r="G475" s="44"/>
      <c r="H475" s="110">
        <v>36725</v>
      </c>
      <c r="I475" s="119">
        <f>YEAR(H475)</f>
        <v>2000</v>
      </c>
    </row>
    <row r="476" spans="1:9" ht="12.75">
      <c r="A476" s="87"/>
      <c r="B476" s="87"/>
      <c r="C476" s="50"/>
      <c r="D476" s="50"/>
      <c r="E476" s="44"/>
      <c r="F476" s="44"/>
      <c r="G476" s="44"/>
      <c r="H476" s="111"/>
      <c r="I476" s="119"/>
    </row>
    <row r="477" spans="1:9" ht="12.75">
      <c r="A477" s="88"/>
      <c r="B477" s="88"/>
      <c r="C477" s="51"/>
      <c r="D477" s="51"/>
      <c r="E477" s="45"/>
      <c r="F477" s="45"/>
      <c r="G477" s="45"/>
      <c r="H477" s="112"/>
      <c r="I477" s="120"/>
    </row>
    <row r="478" spans="1:9" ht="12.75">
      <c r="A478" s="43"/>
      <c r="B478" s="43"/>
      <c r="C478" s="49"/>
      <c r="D478" s="49"/>
      <c r="E478" s="43"/>
      <c r="F478" s="43"/>
      <c r="G478" s="43"/>
      <c r="H478" s="109">
        <v>36711</v>
      </c>
      <c r="I478" s="118">
        <f aca="true" t="shared" si="4" ref="I478:I489">YEAR(H478)</f>
        <v>2000</v>
      </c>
    </row>
    <row r="479" spans="1:9" ht="12.75">
      <c r="A479" s="108"/>
      <c r="B479" s="87"/>
      <c r="C479" s="50"/>
      <c r="D479" s="50"/>
      <c r="E479" s="44"/>
      <c r="F479" s="44"/>
      <c r="G479" s="44"/>
      <c r="H479" s="110">
        <v>36312</v>
      </c>
      <c r="I479" s="119">
        <f t="shared" si="4"/>
        <v>1999</v>
      </c>
    </row>
    <row r="480" spans="1:9" ht="12.75">
      <c r="A480" s="87"/>
      <c r="B480" s="87"/>
      <c r="C480" s="50"/>
      <c r="D480" s="50"/>
      <c r="E480" s="44"/>
      <c r="F480" s="44"/>
      <c r="G480" s="44"/>
      <c r="H480" s="110">
        <v>37560</v>
      </c>
      <c r="I480" s="119">
        <f t="shared" si="4"/>
        <v>2002</v>
      </c>
    </row>
    <row r="481" spans="1:9" ht="12.75">
      <c r="A481" s="87"/>
      <c r="B481" s="87"/>
      <c r="C481" s="50"/>
      <c r="D481" s="50"/>
      <c r="E481" s="44"/>
      <c r="F481" s="44"/>
      <c r="G481" s="44"/>
      <c r="H481" s="110">
        <v>36724</v>
      </c>
      <c r="I481" s="119">
        <f t="shared" si="4"/>
        <v>2000</v>
      </c>
    </row>
    <row r="482" spans="1:9" ht="12.75">
      <c r="A482" s="87"/>
      <c r="B482" s="87"/>
      <c r="C482" s="50"/>
      <c r="D482" s="50"/>
      <c r="E482" s="44"/>
      <c r="F482" s="44"/>
      <c r="G482" s="44"/>
      <c r="H482" s="111">
        <v>36881</v>
      </c>
      <c r="I482" s="119">
        <f t="shared" si="4"/>
        <v>2000</v>
      </c>
    </row>
    <row r="483" spans="1:9" ht="12.75">
      <c r="A483" s="88"/>
      <c r="B483" s="88"/>
      <c r="C483" s="51"/>
      <c r="D483" s="51"/>
      <c r="E483" s="45"/>
      <c r="F483" s="45"/>
      <c r="G483" s="45"/>
      <c r="H483" s="112">
        <v>37687</v>
      </c>
      <c r="I483" s="120">
        <f t="shared" si="4"/>
        <v>2003</v>
      </c>
    </row>
    <row r="484" spans="1:9" ht="12.75">
      <c r="A484" s="43"/>
      <c r="B484" s="43"/>
      <c r="C484" s="49"/>
      <c r="D484" s="49"/>
      <c r="E484" s="43"/>
      <c r="F484" s="43"/>
      <c r="G484" s="43"/>
      <c r="H484" s="109">
        <v>36262</v>
      </c>
      <c r="I484" s="118">
        <f t="shared" si="4"/>
        <v>1999</v>
      </c>
    </row>
    <row r="485" spans="1:9" ht="12.75">
      <c r="A485" s="108"/>
      <c r="B485" s="87"/>
      <c r="C485" s="50"/>
      <c r="D485" s="50"/>
      <c r="E485" s="44"/>
      <c r="F485" s="44"/>
      <c r="G485" s="44"/>
      <c r="H485" s="110">
        <v>36397</v>
      </c>
      <c r="I485" s="119">
        <f t="shared" si="4"/>
        <v>1999</v>
      </c>
    </row>
    <row r="486" spans="1:9" ht="12.75">
      <c r="A486" s="87"/>
      <c r="B486" s="87"/>
      <c r="C486" s="50"/>
      <c r="D486" s="50"/>
      <c r="E486" s="44"/>
      <c r="F486" s="44"/>
      <c r="G486" s="44"/>
      <c r="H486" s="110">
        <v>36502</v>
      </c>
      <c r="I486" s="119">
        <f t="shared" si="4"/>
        <v>1999</v>
      </c>
    </row>
    <row r="487" spans="1:9" ht="12.75">
      <c r="A487" s="87"/>
      <c r="B487" s="87"/>
      <c r="C487" s="50"/>
      <c r="D487" s="50"/>
      <c r="E487" s="44"/>
      <c r="F487" s="44"/>
      <c r="G487" s="44"/>
      <c r="H487" s="110">
        <v>36485</v>
      </c>
      <c r="I487" s="119">
        <f t="shared" si="4"/>
        <v>1999</v>
      </c>
    </row>
    <row r="488" spans="1:9" ht="12.75">
      <c r="A488" s="87"/>
      <c r="B488" s="87"/>
      <c r="C488" s="50"/>
      <c r="D488" s="50"/>
      <c r="E488" s="44"/>
      <c r="F488" s="44"/>
      <c r="G488" s="44"/>
      <c r="H488" s="111">
        <v>36725</v>
      </c>
      <c r="I488" s="119">
        <f t="shared" si="4"/>
        <v>2000</v>
      </c>
    </row>
    <row r="489" spans="1:9" ht="12.75">
      <c r="A489" s="88"/>
      <c r="B489" s="88"/>
      <c r="C489" s="51"/>
      <c r="D489" s="51"/>
      <c r="E489" s="45"/>
      <c r="F489" s="45"/>
      <c r="G489" s="45"/>
      <c r="H489" s="112">
        <v>36707</v>
      </c>
      <c r="I489" s="120">
        <f t="shared" si="4"/>
        <v>2000</v>
      </c>
    </row>
    <row r="490" spans="1:9" ht="12.75">
      <c r="A490" s="43"/>
      <c r="B490" s="43"/>
      <c r="C490" s="49"/>
      <c r="D490" s="49"/>
      <c r="E490" s="43"/>
      <c r="F490" s="43"/>
      <c r="G490" s="43"/>
      <c r="H490" s="109"/>
      <c r="I490" s="118"/>
    </row>
    <row r="491" spans="1:9" ht="12.75">
      <c r="A491" s="108"/>
      <c r="B491" s="87"/>
      <c r="C491" s="50"/>
      <c r="D491" s="50"/>
      <c r="E491" s="44"/>
      <c r="F491" s="44"/>
      <c r="G491" s="44"/>
      <c r="H491" s="110"/>
      <c r="I491" s="119"/>
    </row>
    <row r="492" spans="1:9" ht="12.75">
      <c r="A492" s="87"/>
      <c r="B492" s="87"/>
      <c r="C492" s="50"/>
      <c r="D492" s="50"/>
      <c r="E492" s="44"/>
      <c r="F492" s="44"/>
      <c r="G492" s="44"/>
      <c r="H492" s="110"/>
      <c r="I492" s="119"/>
    </row>
    <row r="493" spans="1:9" ht="12.75">
      <c r="A493" s="87"/>
      <c r="B493" s="87"/>
      <c r="C493" s="50"/>
      <c r="D493" s="50"/>
      <c r="E493" s="44"/>
      <c r="F493" s="44"/>
      <c r="G493" s="44"/>
      <c r="H493" s="110"/>
      <c r="I493" s="119"/>
    </row>
    <row r="494" spans="1:9" ht="12.75">
      <c r="A494" s="87"/>
      <c r="B494" s="87"/>
      <c r="C494" s="50"/>
      <c r="D494" s="50"/>
      <c r="E494" s="44"/>
      <c r="F494" s="44"/>
      <c r="G494" s="44"/>
      <c r="H494" s="111"/>
      <c r="I494" s="119"/>
    </row>
    <row r="495" spans="1:9" ht="12.75">
      <c r="A495" s="88"/>
      <c r="B495" s="88"/>
      <c r="C495" s="51"/>
      <c r="D495" s="51"/>
      <c r="E495" s="45"/>
      <c r="F495" s="45"/>
      <c r="G495" s="45"/>
      <c r="H495" s="112"/>
      <c r="I495" s="120"/>
    </row>
    <row r="496" spans="1:9" ht="12.75">
      <c r="A496" s="43"/>
      <c r="B496" s="43"/>
      <c r="C496" s="49"/>
      <c r="D496" s="49"/>
      <c r="E496" s="43"/>
      <c r="F496" s="43"/>
      <c r="G496" s="43"/>
      <c r="H496" s="109"/>
      <c r="I496" s="118"/>
    </row>
    <row r="497" spans="1:9" ht="12.75">
      <c r="A497" s="108"/>
      <c r="B497" s="87"/>
      <c r="C497" s="50"/>
      <c r="D497" s="50"/>
      <c r="E497" s="44"/>
      <c r="F497" s="44"/>
      <c r="G497" s="44"/>
      <c r="H497" s="110"/>
      <c r="I497" s="119"/>
    </row>
    <row r="498" spans="1:9" ht="12.75">
      <c r="A498" s="87"/>
      <c r="B498" s="87"/>
      <c r="C498" s="50"/>
      <c r="D498" s="50"/>
      <c r="E498" s="44"/>
      <c r="F498" s="44"/>
      <c r="G498" s="44"/>
      <c r="H498" s="110"/>
      <c r="I498" s="119"/>
    </row>
    <row r="499" spans="1:9" ht="12.75">
      <c r="A499" s="87"/>
      <c r="B499" s="87"/>
      <c r="C499" s="50"/>
      <c r="D499" s="50"/>
      <c r="E499" s="44"/>
      <c r="F499" s="44"/>
      <c r="G499" s="44"/>
      <c r="H499" s="110"/>
      <c r="I499" s="119"/>
    </row>
    <row r="500" spans="1:9" ht="12.75">
      <c r="A500" s="87"/>
      <c r="B500" s="87"/>
      <c r="C500" s="50"/>
      <c r="D500" s="50"/>
      <c r="E500" s="44"/>
      <c r="F500" s="44"/>
      <c r="G500" s="44"/>
      <c r="H500" s="111"/>
      <c r="I500" s="119"/>
    </row>
    <row r="501" spans="1:9" ht="12.75">
      <c r="A501" s="88"/>
      <c r="B501" s="88"/>
      <c r="C501" s="51"/>
      <c r="D501" s="51"/>
      <c r="E501" s="45"/>
      <c r="F501" s="45"/>
      <c r="G501" s="45"/>
      <c r="H501" s="112"/>
      <c r="I501" s="120"/>
    </row>
    <row r="502" spans="1:9" ht="12.75">
      <c r="A502" s="43"/>
      <c r="B502" s="43"/>
      <c r="C502" s="49"/>
      <c r="D502" s="49"/>
      <c r="E502" s="43"/>
      <c r="F502" s="43"/>
      <c r="G502" s="43"/>
      <c r="H502" s="109"/>
      <c r="I502" s="118"/>
    </row>
    <row r="503" spans="1:9" ht="12.75">
      <c r="A503" s="108"/>
      <c r="B503" s="87"/>
      <c r="C503" s="50"/>
      <c r="D503" s="50"/>
      <c r="E503" s="44"/>
      <c r="F503" s="44"/>
      <c r="G503" s="44"/>
      <c r="H503" s="110"/>
      <c r="I503" s="119"/>
    </row>
    <row r="504" spans="1:9" ht="12.75">
      <c r="A504" s="87"/>
      <c r="B504" s="87"/>
      <c r="C504" s="50"/>
      <c r="D504" s="50"/>
      <c r="E504" s="44"/>
      <c r="F504" s="44"/>
      <c r="G504" s="44"/>
      <c r="H504" s="110"/>
      <c r="I504" s="119"/>
    </row>
    <row r="505" spans="1:9" ht="12.75">
      <c r="A505" s="87"/>
      <c r="B505" s="87"/>
      <c r="C505" s="50"/>
      <c r="D505" s="50"/>
      <c r="E505" s="44"/>
      <c r="F505" s="44"/>
      <c r="G505" s="44"/>
      <c r="H505" s="110"/>
      <c r="I505" s="119"/>
    </row>
    <row r="506" spans="1:9" ht="12.75">
      <c r="A506" s="87"/>
      <c r="B506" s="87"/>
      <c r="C506" s="50"/>
      <c r="D506" s="50"/>
      <c r="E506" s="44"/>
      <c r="F506" s="44"/>
      <c r="G506" s="44"/>
      <c r="H506" s="111"/>
      <c r="I506" s="119"/>
    </row>
    <row r="507" spans="1:9" ht="12.75">
      <c r="A507" s="88"/>
      <c r="B507" s="88"/>
      <c r="C507" s="51"/>
      <c r="D507" s="51"/>
      <c r="E507" s="45"/>
      <c r="F507" s="45"/>
      <c r="G507" s="45"/>
      <c r="H507" s="112"/>
      <c r="I507" s="120"/>
    </row>
    <row r="508" spans="1:9" ht="12.75">
      <c r="A508" s="43"/>
      <c r="B508" s="43"/>
      <c r="C508" s="49"/>
      <c r="D508" s="49"/>
      <c r="E508" s="43"/>
      <c r="F508" s="43"/>
      <c r="G508" s="43"/>
      <c r="H508" s="109"/>
      <c r="I508" s="118"/>
    </row>
    <row r="509" spans="1:9" ht="12.75">
      <c r="A509" s="108"/>
      <c r="B509" s="87"/>
      <c r="C509" s="50"/>
      <c r="D509" s="50"/>
      <c r="E509" s="44"/>
      <c r="F509" s="44"/>
      <c r="G509" s="44"/>
      <c r="H509" s="110"/>
      <c r="I509" s="119"/>
    </row>
    <row r="510" spans="1:9" ht="12.75">
      <c r="A510" s="87"/>
      <c r="B510" s="87"/>
      <c r="C510" s="50"/>
      <c r="D510" s="50"/>
      <c r="E510" s="44"/>
      <c r="F510" s="44"/>
      <c r="G510" s="44"/>
      <c r="H510" s="110"/>
      <c r="I510" s="119"/>
    </row>
    <row r="511" spans="1:9" ht="12.75">
      <c r="A511" s="87"/>
      <c r="B511" s="87"/>
      <c r="C511" s="50"/>
      <c r="D511" s="50"/>
      <c r="E511" s="44"/>
      <c r="F511" s="44"/>
      <c r="G511" s="44"/>
      <c r="H511" s="110"/>
      <c r="I511" s="119"/>
    </row>
    <row r="512" spans="1:9" ht="12.75">
      <c r="A512" s="87"/>
      <c r="B512" s="87"/>
      <c r="C512" s="50"/>
      <c r="D512" s="50"/>
      <c r="E512" s="44"/>
      <c r="F512" s="44"/>
      <c r="G512" s="44"/>
      <c r="H512" s="111"/>
      <c r="I512" s="119"/>
    </row>
    <row r="513" spans="1:9" ht="12.75">
      <c r="A513" s="88"/>
      <c r="B513" s="88"/>
      <c r="C513" s="51"/>
      <c r="D513" s="51"/>
      <c r="E513" s="45"/>
      <c r="F513" s="45"/>
      <c r="G513" s="45"/>
      <c r="H513" s="112"/>
      <c r="I513" s="120"/>
    </row>
    <row r="514" spans="1:9" ht="12.75">
      <c r="A514" s="43"/>
      <c r="B514" s="43"/>
      <c r="C514" s="49"/>
      <c r="D514" s="49"/>
      <c r="E514" s="43"/>
      <c r="F514" s="43"/>
      <c r="G514" s="43"/>
      <c r="H514" s="109"/>
      <c r="I514" s="118"/>
    </row>
    <row r="515" spans="1:9" ht="12.75">
      <c r="A515" s="108"/>
      <c r="B515" s="87"/>
      <c r="C515" s="50"/>
      <c r="D515" s="50"/>
      <c r="E515" s="44"/>
      <c r="F515" s="44"/>
      <c r="G515" s="44"/>
      <c r="H515" s="110"/>
      <c r="I515" s="119"/>
    </row>
    <row r="516" spans="1:9" ht="12.75">
      <c r="A516" s="87"/>
      <c r="B516" s="87"/>
      <c r="C516" s="50"/>
      <c r="D516" s="50"/>
      <c r="E516" s="44"/>
      <c r="F516" s="44"/>
      <c r="G516" s="44"/>
      <c r="H516" s="110"/>
      <c r="I516" s="119"/>
    </row>
    <row r="517" spans="1:9" ht="12.75">
      <c r="A517" s="87"/>
      <c r="B517" s="87"/>
      <c r="C517" s="50"/>
      <c r="D517" s="50"/>
      <c r="E517" s="44"/>
      <c r="F517" s="44"/>
      <c r="G517" s="44"/>
      <c r="H517" s="110"/>
      <c r="I517" s="119"/>
    </row>
    <row r="518" spans="1:9" ht="12.75">
      <c r="A518" s="87"/>
      <c r="B518" s="87"/>
      <c r="C518" s="50"/>
      <c r="D518" s="50"/>
      <c r="E518" s="44"/>
      <c r="F518" s="44"/>
      <c r="G518" s="44"/>
      <c r="H518" s="111"/>
      <c r="I518" s="119"/>
    </row>
    <row r="519" spans="1:9" ht="12.75">
      <c r="A519" s="88"/>
      <c r="B519" s="88"/>
      <c r="C519" s="51"/>
      <c r="D519" s="51"/>
      <c r="E519" s="45"/>
      <c r="F519" s="45"/>
      <c r="G519" s="45"/>
      <c r="H519" s="112"/>
      <c r="I519" s="120"/>
    </row>
    <row r="520" spans="1:9" ht="12.75">
      <c r="A520" s="43"/>
      <c r="B520" s="43"/>
      <c r="C520" s="49"/>
      <c r="D520" s="49"/>
      <c r="E520" s="43"/>
      <c r="F520" s="43"/>
      <c r="G520" s="43"/>
      <c r="H520" s="109"/>
      <c r="I520" s="118"/>
    </row>
    <row r="521" spans="1:9" ht="12.75">
      <c r="A521" s="108"/>
      <c r="B521" s="87"/>
      <c r="C521" s="50"/>
      <c r="D521" s="50"/>
      <c r="E521" s="44"/>
      <c r="F521" s="44"/>
      <c r="G521" s="44"/>
      <c r="H521" s="110"/>
      <c r="I521" s="119"/>
    </row>
    <row r="522" spans="1:9" ht="12.75">
      <c r="A522" s="87"/>
      <c r="B522" s="87"/>
      <c r="C522" s="50"/>
      <c r="D522" s="50"/>
      <c r="E522" s="44"/>
      <c r="F522" s="44"/>
      <c r="G522" s="44"/>
      <c r="H522" s="110"/>
      <c r="I522" s="119"/>
    </row>
    <row r="523" spans="1:9" ht="12.75">
      <c r="A523" s="87"/>
      <c r="B523" s="87"/>
      <c r="C523" s="50"/>
      <c r="D523" s="50"/>
      <c r="E523" s="44"/>
      <c r="F523" s="44"/>
      <c r="G523" s="44"/>
      <c r="H523" s="110"/>
      <c r="I523" s="119"/>
    </row>
    <row r="524" spans="1:9" ht="12.75">
      <c r="A524" s="87"/>
      <c r="B524" s="87"/>
      <c r="C524" s="50"/>
      <c r="D524" s="50"/>
      <c r="E524" s="44"/>
      <c r="F524" s="44"/>
      <c r="G524" s="44"/>
      <c r="H524" s="111"/>
      <c r="I524" s="119"/>
    </row>
    <row r="525" spans="1:9" ht="12.75">
      <c r="A525" s="88"/>
      <c r="B525" s="88"/>
      <c r="C525" s="51"/>
      <c r="D525" s="51"/>
      <c r="E525" s="45"/>
      <c r="F525" s="45"/>
      <c r="G525" s="45"/>
      <c r="H525" s="112"/>
      <c r="I525" s="120"/>
    </row>
    <row r="526" spans="1:9" ht="12.75" customHeight="1">
      <c r="A526" s="43"/>
      <c r="B526" s="43"/>
      <c r="C526" s="49"/>
      <c r="D526" s="49"/>
      <c r="E526" s="43"/>
      <c r="F526" s="43"/>
      <c r="G526" s="43"/>
      <c r="H526" s="109"/>
      <c r="I526" s="118"/>
    </row>
    <row r="527" spans="1:9" ht="12.75">
      <c r="A527" s="108"/>
      <c r="B527" s="87"/>
      <c r="C527" s="50"/>
      <c r="D527" s="50"/>
      <c r="E527" s="44"/>
      <c r="F527" s="44"/>
      <c r="G527" s="44"/>
      <c r="H527" s="110"/>
      <c r="I527" s="119"/>
    </row>
    <row r="528" spans="1:9" ht="12.75">
      <c r="A528" s="87"/>
      <c r="B528" s="87"/>
      <c r="C528" s="50"/>
      <c r="D528" s="50"/>
      <c r="E528" s="44"/>
      <c r="F528" s="44"/>
      <c r="G528" s="44"/>
      <c r="H528" s="110"/>
      <c r="I528" s="119"/>
    </row>
    <row r="529" spans="1:9" ht="12.75">
      <c r="A529" s="87"/>
      <c r="B529" s="87"/>
      <c r="C529" s="50"/>
      <c r="D529" s="50"/>
      <c r="E529" s="44"/>
      <c r="F529" s="44"/>
      <c r="G529" s="44"/>
      <c r="H529" s="110"/>
      <c r="I529" s="119"/>
    </row>
    <row r="530" spans="1:9" ht="12.75">
      <c r="A530" s="87"/>
      <c r="B530" s="87"/>
      <c r="C530" s="50"/>
      <c r="D530" s="50"/>
      <c r="E530" s="44"/>
      <c r="F530" s="44"/>
      <c r="G530" s="44"/>
      <c r="H530" s="111"/>
      <c r="I530" s="119"/>
    </row>
    <row r="531" spans="1:9" ht="12.75">
      <c r="A531" s="88"/>
      <c r="B531" s="88"/>
      <c r="C531" s="51"/>
      <c r="D531" s="51"/>
      <c r="E531" s="45"/>
      <c r="F531" s="45"/>
      <c r="G531" s="45"/>
      <c r="H531" s="112"/>
      <c r="I531" s="120"/>
    </row>
    <row r="532" spans="1:9" ht="12.75" customHeight="1">
      <c r="A532" s="43"/>
      <c r="B532" s="43"/>
      <c r="C532" s="49"/>
      <c r="D532" s="49"/>
      <c r="E532" s="43"/>
      <c r="F532" s="43"/>
      <c r="G532" s="43"/>
      <c r="H532" s="109"/>
      <c r="I532" s="118"/>
    </row>
    <row r="533" spans="1:9" ht="12.75">
      <c r="A533" s="108"/>
      <c r="B533" s="87"/>
      <c r="C533" s="50"/>
      <c r="D533" s="50"/>
      <c r="E533" s="44"/>
      <c r="F533" s="44"/>
      <c r="G533" s="44"/>
      <c r="H533" s="110"/>
      <c r="I533" s="119"/>
    </row>
    <row r="534" spans="1:9" ht="12.75">
      <c r="A534" s="87"/>
      <c r="B534" s="87"/>
      <c r="C534" s="50"/>
      <c r="D534" s="50"/>
      <c r="E534" s="44"/>
      <c r="F534" s="44"/>
      <c r="G534" s="44"/>
      <c r="H534" s="110"/>
      <c r="I534" s="119"/>
    </row>
    <row r="535" spans="1:9" ht="12.75">
      <c r="A535" s="87"/>
      <c r="B535" s="87"/>
      <c r="C535" s="50"/>
      <c r="D535" s="50"/>
      <c r="E535" s="44"/>
      <c r="F535" s="44"/>
      <c r="G535" s="44"/>
      <c r="H535" s="110"/>
      <c r="I535" s="119"/>
    </row>
    <row r="536" spans="1:9" ht="12.75">
      <c r="A536" s="87"/>
      <c r="B536" s="87"/>
      <c r="C536" s="50"/>
      <c r="D536" s="50"/>
      <c r="E536" s="44"/>
      <c r="F536" s="44"/>
      <c r="G536" s="44"/>
      <c r="H536" s="111"/>
      <c r="I536" s="119"/>
    </row>
    <row r="537" spans="1:9" ht="12.75">
      <c r="A537" s="88"/>
      <c r="B537" s="88"/>
      <c r="C537" s="51"/>
      <c r="D537" s="51"/>
      <c r="E537" s="45"/>
      <c r="F537" s="45"/>
      <c r="G537" s="45"/>
      <c r="H537" s="112"/>
      <c r="I537" s="120"/>
    </row>
    <row r="538" spans="1:9" ht="12.75" customHeight="1">
      <c r="A538" s="43"/>
      <c r="B538" s="43"/>
      <c r="C538" s="49"/>
      <c r="D538" s="49"/>
      <c r="E538" s="43"/>
      <c r="F538" s="43"/>
      <c r="G538" s="43"/>
      <c r="H538" s="109"/>
      <c r="I538" s="118"/>
    </row>
    <row r="539" spans="1:9" ht="12.75">
      <c r="A539" s="108"/>
      <c r="B539" s="87"/>
      <c r="C539" s="50"/>
      <c r="D539" s="50"/>
      <c r="E539" s="44"/>
      <c r="F539" s="44"/>
      <c r="G539" s="44"/>
      <c r="H539" s="110"/>
      <c r="I539" s="119"/>
    </row>
    <row r="540" spans="1:9" ht="12.75">
      <c r="A540" s="87"/>
      <c r="B540" s="87"/>
      <c r="C540" s="50"/>
      <c r="D540" s="50"/>
      <c r="E540" s="44"/>
      <c r="F540" s="44"/>
      <c r="G540" s="44"/>
      <c r="H540" s="110"/>
      <c r="I540" s="119"/>
    </row>
    <row r="541" spans="1:9" ht="12.75">
      <c r="A541" s="87"/>
      <c r="B541" s="87"/>
      <c r="C541" s="50"/>
      <c r="D541" s="50"/>
      <c r="E541" s="44"/>
      <c r="F541" s="44"/>
      <c r="G541" s="44"/>
      <c r="H541" s="110"/>
      <c r="I541" s="119"/>
    </row>
    <row r="542" spans="1:9" ht="12.75">
      <c r="A542" s="87"/>
      <c r="B542" s="87"/>
      <c r="C542" s="50"/>
      <c r="D542" s="50"/>
      <c r="E542" s="44"/>
      <c r="F542" s="44"/>
      <c r="G542" s="44"/>
      <c r="H542" s="111"/>
      <c r="I542" s="119"/>
    </row>
    <row r="543" spans="1:9" ht="12.75">
      <c r="A543" s="88"/>
      <c r="B543" s="88"/>
      <c r="C543" s="51"/>
      <c r="D543" s="51"/>
      <c r="E543" s="45"/>
      <c r="F543" s="45"/>
      <c r="G543" s="45"/>
      <c r="H543" s="112"/>
      <c r="I543" s="120"/>
    </row>
    <row r="544" spans="1:9" ht="12.75" customHeight="1">
      <c r="A544" s="43"/>
      <c r="B544" s="43"/>
      <c r="C544" s="49"/>
      <c r="D544" s="49"/>
      <c r="E544" s="43"/>
      <c r="F544" s="43"/>
      <c r="G544" s="43"/>
      <c r="H544" s="109"/>
      <c r="I544" s="118"/>
    </row>
    <row r="545" spans="1:9" ht="12.75">
      <c r="A545" s="108"/>
      <c r="B545" s="87"/>
      <c r="C545" s="50"/>
      <c r="D545" s="50"/>
      <c r="E545" s="44"/>
      <c r="F545" s="44"/>
      <c r="G545" s="44"/>
      <c r="H545" s="110"/>
      <c r="I545" s="119"/>
    </row>
    <row r="546" spans="1:9" ht="12.75">
      <c r="A546" s="87"/>
      <c r="B546" s="87"/>
      <c r="C546" s="50"/>
      <c r="D546" s="50"/>
      <c r="E546" s="44"/>
      <c r="F546" s="44"/>
      <c r="G546" s="44"/>
      <c r="H546" s="110"/>
      <c r="I546" s="119"/>
    </row>
    <row r="547" spans="1:9" ht="12.75">
      <c r="A547" s="87"/>
      <c r="B547" s="87"/>
      <c r="C547" s="50"/>
      <c r="D547" s="50"/>
      <c r="E547" s="44"/>
      <c r="F547" s="44"/>
      <c r="G547" s="44"/>
      <c r="H547" s="110"/>
      <c r="I547" s="119"/>
    </row>
    <row r="548" spans="1:9" ht="12.75">
      <c r="A548" s="87"/>
      <c r="B548" s="87"/>
      <c r="C548" s="50"/>
      <c r="D548" s="50"/>
      <c r="E548" s="44"/>
      <c r="F548" s="44"/>
      <c r="G548" s="44"/>
      <c r="H548" s="111"/>
      <c r="I548" s="119"/>
    </row>
    <row r="549" spans="1:9" ht="12.75">
      <c r="A549" s="88"/>
      <c r="B549" s="88"/>
      <c r="C549" s="51"/>
      <c r="D549" s="51"/>
      <c r="E549" s="45"/>
      <c r="F549" s="45"/>
      <c r="G549" s="45"/>
      <c r="H549" s="112"/>
      <c r="I549" s="120"/>
    </row>
    <row r="550" spans="1:9" s="75" customFormat="1" ht="3" customHeight="1">
      <c r="A550" s="85"/>
      <c r="B550" s="85"/>
      <c r="C550" s="85"/>
      <c r="D550" s="85"/>
      <c r="E550" s="86"/>
      <c r="F550" s="85"/>
      <c r="G550" s="85"/>
      <c r="H550" s="85"/>
      <c r="I550" s="85"/>
    </row>
  </sheetData>
  <sheetProtection/>
  <dataValidations count="2">
    <dataValidation type="list" allowBlank="1" showInputMessage="1" showErrorMessage="1" sqref="G124 G268 G262 G256 G250 G244 G238 G232 G226 G220 G214 G208 G202 G196 G190 G184 G178 G172 G166 G160 G154 G148 G142 G136 G130 G118 G106 G112 G94 G100 G88 G76 G82 G70 G46 G64 G274 G52 G280 G58 G34 G28 G22 G16 G10 G544 G538 G532 G526 G520 G514 G508 G502 G496 G490 G484 G478 G472 G466 G460 G454 G448 G442 G436 G430 G424 G418 G412 G406 G400 G394 G388 G382 G376 G370 G364 G358 G352 G346 G340 G334 G328 G322 G316 G310 G304 G298 G292 G286 G40">
      <formula1>"юноши,девушки,юниоры,юниорки"</formula1>
    </dataValidation>
    <dataValidation type="list" allowBlank="1" showInputMessage="1" showErrorMessage="1" sqref="B10 B16 B22 B28 B34 B544 B46 B52 B58 B64 B70 B76 B82 B88 B94 B100 B106 B112 B118 B124 B130 B136 B142 B148 B154 B160 B166 B172 B178 B184 B190 B196 B202 B208 B214 B220 B226 B232 B238 B244 B250 B256 B262 B268 B274 B280 B286 B292 B298 B304 B310 B316 B322 B328 B334 B340 B346 B352 B358 B364 B370 B376 B382 B388 B394 B400 B406 B412 B418 B424 B430 B436 B442 B448 B454 B460 B466 B472 B478 B484 B490 B496 B502 B508 B514 B520 B526 B532 B538 B40">
      <formula1>Список_классов_судов</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1"/>
  <dimension ref="A1:G550"/>
  <sheetViews>
    <sheetView zoomScalePageLayoutView="0" workbookViewId="0" topLeftCell="C1">
      <pane ySplit="9" topLeftCell="A10" activePane="bottomLeft" state="frozen"/>
      <selection pane="topLeft" activeCell="D161" sqref="D161"/>
      <selection pane="bottomLeft" activeCell="E16" sqref="E16:E21"/>
    </sheetView>
  </sheetViews>
  <sheetFormatPr defaultColWidth="9.140625" defaultRowHeight="12.75"/>
  <cols>
    <col min="1" max="1" width="8.140625" style="79" bestFit="1" customWidth="1"/>
    <col min="2" max="2" width="8.140625" style="79" customWidth="1"/>
    <col min="3" max="3" width="27.7109375" style="79" customWidth="1"/>
    <col min="4" max="4" width="24.7109375" style="79" customWidth="1"/>
    <col min="5" max="5" width="7.28125" style="80" bestFit="1" customWidth="1"/>
    <col min="6" max="6" width="6.57421875" style="79" bestFit="1" customWidth="1"/>
    <col min="7" max="7" width="9.7109375" style="79" bestFit="1" customWidth="1"/>
    <col min="8" max="16384" width="9.140625" style="75" customWidth="1"/>
  </cols>
  <sheetData>
    <row r="1" spans="1:6" ht="12.75">
      <c r="A1" s="75"/>
      <c r="B1" s="75"/>
      <c r="C1" s="70" t="str">
        <f>Сводный!$C$1</f>
        <v>Краевые лично-командные соревнования по рафтингу и гребному слалому «Лосиные игры 2018» посвящённые памяти Юрия Либрехта</v>
      </c>
      <c r="D1" s="76"/>
      <c r="E1" s="78"/>
      <c r="F1" s="77"/>
    </row>
    <row r="2" spans="1:7" ht="12.75">
      <c r="A2" s="75"/>
      <c r="B2" s="75"/>
      <c r="C2" s="77" t="s">
        <v>23</v>
      </c>
      <c r="G2" s="81"/>
    </row>
    <row r="3" spans="1:7" ht="12.75">
      <c r="A3" s="75"/>
      <c r="B3" s="75"/>
      <c r="C3" s="75"/>
      <c r="D3" s="75"/>
      <c r="E3" s="75"/>
      <c r="F3" s="75"/>
      <c r="G3" s="75"/>
    </row>
    <row r="4" spans="1:7" ht="12.75">
      <c r="A4" s="75"/>
      <c r="B4" s="75"/>
      <c r="C4" s="70" t="str">
        <f>Сводный!$C$4</f>
        <v>Класс судов: R6м</v>
      </c>
      <c r="D4" s="75"/>
      <c r="E4" s="75"/>
      <c r="F4" s="75"/>
      <c r="G4" s="75"/>
    </row>
    <row r="5" spans="1:7" ht="12.75">
      <c r="A5" s="75"/>
      <c r="B5" s="75"/>
      <c r="C5" s="75"/>
      <c r="D5" s="75"/>
      <c r="E5" s="75"/>
      <c r="F5" s="75"/>
      <c r="G5" s="75"/>
    </row>
    <row r="6" spans="1:7" ht="12.75">
      <c r="A6" s="75"/>
      <c r="B6" s="75"/>
      <c r="C6" s="71" t="str">
        <f>Сводный!$C$6</f>
        <v>Место проведения: р. Лосиха, Первомайский район, Алтайский край</v>
      </c>
      <c r="D6" s="75"/>
      <c r="E6" s="75"/>
      <c r="F6" s="75"/>
      <c r="G6" s="75"/>
    </row>
    <row r="7" spans="1:7" ht="12.75">
      <c r="A7" s="75"/>
      <c r="B7" s="75"/>
      <c r="C7" s="71" t="str">
        <f>Сводный!$C$7</f>
        <v>Время проведения: 14-21 апреля 2018 г.</v>
      </c>
      <c r="D7" s="75"/>
      <c r="E7" s="75"/>
      <c r="F7" s="75"/>
      <c r="G7" s="75"/>
    </row>
    <row r="8" spans="1:7" ht="12.75">
      <c r="A8" s="82"/>
      <c r="B8" s="82"/>
      <c r="C8" s="83"/>
      <c r="D8" s="83"/>
      <c r="F8" s="83"/>
      <c r="G8" s="83"/>
    </row>
    <row r="9" spans="1:7" ht="38.25">
      <c r="A9" s="84" t="s">
        <v>10</v>
      </c>
      <c r="B9" s="84" t="s">
        <v>150</v>
      </c>
      <c r="C9" s="32" t="s">
        <v>11</v>
      </c>
      <c r="D9" s="32" t="s">
        <v>12</v>
      </c>
      <c r="E9" s="32" t="s">
        <v>22</v>
      </c>
      <c r="F9" s="32" t="s">
        <v>21</v>
      </c>
      <c r="G9" s="32" t="s">
        <v>58</v>
      </c>
    </row>
    <row r="10" spans="1:7" ht="12.75" customHeight="1">
      <c r="A10" s="133">
        <f>'Мандатная (список)'!A10</f>
        <v>17</v>
      </c>
      <c r="B10" s="133" t="str">
        <f>'Мандатная (список)'!B10</f>
        <v>R4ж</v>
      </c>
      <c r="C10" s="135" t="str">
        <f>'Мандатная (список)'!C10&amp;CHAR(10)&amp;'Мандатная (список)'!C11&amp;CHAR(10)&amp;'Мандатная (список)'!C12&amp;CHAR(10)&amp;'Мандатная (список)'!C13&amp;CHAR(10)&amp;'Мандатная (список)'!C14&amp;CHAR(10)&amp;'Мандатная (список)'!C15</f>
        <v>"Касатки"
г. Бийск
</v>
      </c>
      <c r="D10" s="135" t="str">
        <f>'Мандатная (список)'!D10&amp;CHAR(10)&amp;'Мандатная (список)'!D11&amp;CHAR(10)&amp;'Мандатная (список)'!D12&amp;CHAR(10)&amp;'Мандатная (список)'!D13&amp;CHAR(10)&amp;'Мандатная (список)'!D14&amp;CHAR(10)&amp;'Мандатная (список)'!D15</f>
        <v>Бержанина Марина Александровна
Дудина Арина Павловна
Соколова Виктория Евгеньевна
Рагуцкая Ксения Юрьевна
</v>
      </c>
      <c r="E10" s="133" t="str">
        <f>'Мандатная (список)'!E10&amp;CHAR(10)&amp;'Мандатная (список)'!E11&amp;CHAR(10)&amp;'Мандатная (список)'!E12&amp;CHAR(10)&amp;'Мандатная (список)'!E13&amp;CHAR(10)&amp;'Мандатная (список)'!E14&amp;CHAR(10)&amp;'Мандатная (список)'!E15</f>
        <v>3
3
КМС
2
</v>
      </c>
      <c r="F10" s="133" t="str">
        <f>'Мандатная (список)'!F10&amp;CHAR(10)&amp;'Мандатная (список)'!F11&amp;CHAR(10)&amp;'Мандатная (список)'!F12&amp;CHAR(10)&amp;'Мандатная (список)'!F13&amp;CHAR(10)&amp;'Мандатная (список)'!F14&amp;CHAR(10)&amp;'Мандатная (список)'!F15</f>
        <v>1994
2003
1980
1998
</v>
      </c>
      <c r="G10" s="133" t="str">
        <f>'Мандатная (список)'!G10&amp;CHAR(10)&amp;'Мандатная (список)'!G11&amp;CHAR(10)&amp;'Мандатная (список)'!G12&amp;CHAR(10)&amp;'Мандатная (список)'!G13&amp;CHAR(10)&amp;'Мандатная (список)'!G14&amp;CHAR(10)&amp;'Мандатная (список)'!G15</f>
        <v>
</v>
      </c>
    </row>
    <row r="11" spans="1:7" ht="12.75">
      <c r="A11" s="134"/>
      <c r="B11" s="134"/>
      <c r="C11" s="136"/>
      <c r="D11" s="138"/>
      <c r="E11" s="134"/>
      <c r="F11" s="134"/>
      <c r="G11" s="134"/>
    </row>
    <row r="12" spans="1:7" ht="12.75">
      <c r="A12" s="134"/>
      <c r="B12" s="134"/>
      <c r="C12" s="136"/>
      <c r="D12" s="138"/>
      <c r="E12" s="134"/>
      <c r="F12" s="134"/>
      <c r="G12" s="134"/>
    </row>
    <row r="13" spans="1:7" ht="12.75">
      <c r="A13" s="134"/>
      <c r="B13" s="134"/>
      <c r="C13" s="136"/>
      <c r="D13" s="138"/>
      <c r="E13" s="134"/>
      <c r="F13" s="134"/>
      <c r="G13" s="134"/>
    </row>
    <row r="14" spans="1:7" ht="12.75">
      <c r="A14" s="134"/>
      <c r="B14" s="134"/>
      <c r="C14" s="136"/>
      <c r="D14" s="138"/>
      <c r="E14" s="134"/>
      <c r="F14" s="134"/>
      <c r="G14" s="134"/>
    </row>
    <row r="15" spans="1:7" ht="12.75">
      <c r="A15" s="134"/>
      <c r="B15" s="134"/>
      <c r="C15" s="137"/>
      <c r="D15" s="139"/>
      <c r="E15" s="134"/>
      <c r="F15" s="140"/>
      <c r="G15" s="134"/>
    </row>
    <row r="16" spans="1:7" ht="12.75" customHeight="1">
      <c r="A16" s="133">
        <f>'Мандатная (список)'!A16</f>
        <v>3</v>
      </c>
      <c r="B16" s="133" t="str">
        <f>'Мандатная (список)'!B16</f>
        <v>R6юк</v>
      </c>
      <c r="C16" s="135" t="str">
        <f>'Мандатная (список)'!C16&amp;CHAR(10)&amp;'Мандатная (список)'!C17&amp;CHAR(10)&amp;'Мандатная (список)'!C18&amp;CHAR(10)&amp;'Мандатная (список)'!C19&amp;CHAR(10)&amp;'Мандатная (список)'!C20&amp;CHAR(10)&amp;'Мандатная (список)'!C21</f>
        <v>"Скатики"
г. Бийск
</v>
      </c>
      <c r="D16" s="135" t="str">
        <f>'Мандатная (список)'!D16&amp;CHAR(10)&amp;'Мандатная (список)'!D17&amp;CHAR(10)&amp;'Мандатная (список)'!D18&amp;CHAR(10)&amp;'Мандатная (список)'!D19&amp;CHAR(10)&amp;'Мандатная (список)'!D20&amp;CHAR(10)&amp;'Мандатная (список)'!D21</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E16" s="133" t="str">
        <f>'Мандатная (список)'!E16&amp;CHAR(10)&amp;'Мандатная (список)'!E17&amp;CHAR(10)&amp;'Мандатная (список)'!E18&amp;CHAR(10)&amp;'Мандатная (список)'!E19&amp;CHAR(10)&amp;'Мандатная (список)'!E20&amp;CHAR(10)&amp;'Мандатная (список)'!E21</f>
        <v>3
3
3
3
3
3</v>
      </c>
      <c r="F16" s="133" t="str">
        <f>'Мандатная (список)'!F16&amp;CHAR(10)&amp;'Мандатная (список)'!F17&amp;CHAR(10)&amp;'Мандатная (список)'!F18&amp;CHAR(10)&amp;'Мандатная (список)'!F19&amp;CHAR(10)&amp;'Мандатная (список)'!F20&amp;CHAR(10)&amp;'Мандатная (список)'!F21</f>
        <v>2006
2007
2012
2008
2005
2003</v>
      </c>
      <c r="G16" s="133" t="str">
        <f>'Мандатная (список)'!G16&amp;CHAR(10)&amp;'Мандатная (список)'!G17&amp;CHAR(10)&amp;'Мандатная (список)'!G18&amp;CHAR(10)&amp;'Мандатная (список)'!G19&amp;CHAR(10)&amp;'Мандатная (список)'!G20&amp;CHAR(10)&amp;'Мандатная (список)'!G21</f>
        <v>
</v>
      </c>
    </row>
    <row r="17" spans="1:7" ht="12.75">
      <c r="A17" s="134"/>
      <c r="B17" s="134"/>
      <c r="C17" s="136"/>
      <c r="D17" s="138"/>
      <c r="E17" s="134"/>
      <c r="F17" s="134"/>
      <c r="G17" s="134"/>
    </row>
    <row r="18" spans="1:7" ht="12.75">
      <c r="A18" s="134"/>
      <c r="B18" s="134"/>
      <c r="C18" s="136"/>
      <c r="D18" s="138"/>
      <c r="E18" s="134"/>
      <c r="F18" s="134"/>
      <c r="G18" s="134"/>
    </row>
    <row r="19" spans="1:7" ht="12.75">
      <c r="A19" s="134"/>
      <c r="B19" s="134"/>
      <c r="C19" s="136"/>
      <c r="D19" s="138"/>
      <c r="E19" s="134"/>
      <c r="F19" s="134"/>
      <c r="G19" s="134"/>
    </row>
    <row r="20" spans="1:7" ht="12.75">
      <c r="A20" s="134"/>
      <c r="B20" s="134"/>
      <c r="C20" s="136"/>
      <c r="D20" s="138"/>
      <c r="E20" s="134"/>
      <c r="F20" s="134"/>
      <c r="G20" s="134"/>
    </row>
    <row r="21" spans="1:7" ht="12.75">
      <c r="A21" s="134"/>
      <c r="B21" s="134"/>
      <c r="C21" s="137"/>
      <c r="D21" s="139"/>
      <c r="E21" s="134"/>
      <c r="F21" s="140"/>
      <c r="G21" s="134"/>
    </row>
    <row r="22" spans="1:7" ht="12.75" customHeight="1">
      <c r="A22" s="133">
        <f>'Мандатная (список)'!A22</f>
        <v>22</v>
      </c>
      <c r="B22" s="133" t="str">
        <f>'Мандатная (список)'!B22</f>
        <v>R4м</v>
      </c>
      <c r="C22" s="135" t="str">
        <f>'Мандатная (список)'!C22&amp;CHAR(10)&amp;'Мандатная (список)'!C23&amp;CHAR(10)&amp;'Мандатная (список)'!C24&amp;CHAR(10)&amp;'Мандатная (список)'!C25&amp;CHAR(10)&amp;'Мандатная (список)'!C26&amp;CHAR(10)&amp;'Мандатная (список)'!C27</f>
        <v>"Скат"
г. Бийск
</v>
      </c>
      <c r="D22" s="135" t="str">
        <f>'Мандатная (список)'!D22&amp;CHAR(10)&amp;'Мандатная (список)'!D23&amp;CHAR(10)&amp;'Мандатная (список)'!D24&amp;CHAR(10)&amp;'Мандатная (список)'!D25&amp;CHAR(10)&amp;'Мандатная (список)'!D26&amp;CHAR(10)&amp;'Мандатная (список)'!D27</f>
        <v>Береговой Константин Александрович
Зырянов Аким Олегович
Разгоняев Артем  Сергеевич
Абрамов Кирилл Сергеевич
</v>
      </c>
      <c r="E22" s="133" t="str">
        <f>'Мандатная (список)'!E22&amp;CHAR(10)&amp;'Мандатная (список)'!E23&amp;CHAR(10)&amp;'Мандатная (список)'!E24&amp;CHAR(10)&amp;'Мандатная (список)'!E25&amp;CHAR(10)&amp;'Мандатная (список)'!E26&amp;CHAR(10)&amp;'Мандатная (список)'!E27</f>
        <v>КМС
КМС
КМС
3
</v>
      </c>
      <c r="F22" s="133" t="str">
        <f>'Мандатная (список)'!F22&amp;CHAR(10)&amp;'Мандатная (список)'!F23&amp;CHAR(10)&amp;'Мандатная (список)'!F24&amp;CHAR(10)&amp;'Мандатная (список)'!F25&amp;CHAR(10)&amp;'Мандатная (список)'!F26&amp;CHAR(10)&amp;'Мандатная (список)'!F27</f>
        <v>1999
2000
2000
1998
</v>
      </c>
      <c r="G22" s="133" t="str">
        <f>'Мандатная (список)'!G22&amp;CHAR(10)&amp;'Мандатная (список)'!G23&amp;CHAR(10)&amp;'Мандатная (список)'!G24&amp;CHAR(10)&amp;'Мандатная (список)'!G25&amp;CHAR(10)&amp;'Мандатная (список)'!G26&amp;CHAR(10)&amp;'Мандатная (список)'!G27</f>
        <v>
</v>
      </c>
    </row>
    <row r="23" spans="1:7" ht="12.75">
      <c r="A23" s="134"/>
      <c r="B23" s="134"/>
      <c r="C23" s="136"/>
      <c r="D23" s="138"/>
      <c r="E23" s="134"/>
      <c r="F23" s="134"/>
      <c r="G23" s="134"/>
    </row>
    <row r="24" spans="1:7" ht="12.75">
      <c r="A24" s="134"/>
      <c r="B24" s="134"/>
      <c r="C24" s="136"/>
      <c r="D24" s="138"/>
      <c r="E24" s="134"/>
      <c r="F24" s="134"/>
      <c r="G24" s="134"/>
    </row>
    <row r="25" spans="1:7" ht="12.75">
      <c r="A25" s="134"/>
      <c r="B25" s="134"/>
      <c r="C25" s="136"/>
      <c r="D25" s="138"/>
      <c r="E25" s="134"/>
      <c r="F25" s="134"/>
      <c r="G25" s="134"/>
    </row>
    <row r="26" spans="1:7" ht="12.75">
      <c r="A26" s="134"/>
      <c r="B26" s="134"/>
      <c r="C26" s="136"/>
      <c r="D26" s="138"/>
      <c r="E26" s="134"/>
      <c r="F26" s="134"/>
      <c r="G26" s="134"/>
    </row>
    <row r="27" spans="1:7" ht="12.75">
      <c r="A27" s="134"/>
      <c r="B27" s="134"/>
      <c r="C27" s="137"/>
      <c r="D27" s="139"/>
      <c r="E27" s="134"/>
      <c r="F27" s="140"/>
      <c r="G27" s="134"/>
    </row>
    <row r="28" spans="1:7" ht="12.75" customHeight="1">
      <c r="A28" s="133">
        <f>'Мандатная (список)'!A28</f>
        <v>1</v>
      </c>
      <c r="B28" s="133" t="str">
        <f>'Мандатная (список)'!B28</f>
        <v>R6м</v>
      </c>
      <c r="C28" s="135" t="str">
        <f>'Мандатная (список)'!C28&amp;CHAR(10)&amp;'Мандатная (список)'!C29&amp;CHAR(10)&amp;'Мандатная (список)'!C30&amp;CHAR(10)&amp;'Мандатная (список)'!C31&amp;CHAR(10)&amp;'Мандатная (список)'!C32&amp;CHAR(10)&amp;'Мандатная (список)'!C33</f>
        <v>"Скат"
г. Бийск
</v>
      </c>
      <c r="D28" s="135" t="str">
        <f>'Мандатная (список)'!D28&amp;CHAR(10)&amp;'Мандатная (список)'!D29&amp;CHAR(10)&amp;'Мандатная (список)'!D30&amp;CHAR(10)&amp;'Мандатная (список)'!D31&amp;CHAR(10)&amp;'Мандатная (список)'!D32&amp;CHAR(10)&amp;'Мандатная (список)'!D33</f>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E28" s="133" t="str">
        <f>'Мандатная (список)'!E28&amp;CHAR(10)&amp;'Мандатная (список)'!E29&amp;CHAR(10)&amp;'Мандатная (список)'!E30&amp;CHAR(10)&amp;'Мандатная (список)'!E31&amp;CHAR(10)&amp;'Мандатная (список)'!E32&amp;CHAR(10)&amp;'Мандатная (список)'!E33</f>
        <v>КМС
2
КМС
КМС
3
3</v>
      </c>
      <c r="F28" s="133" t="str">
        <f>'Мандатная (список)'!F28&amp;CHAR(10)&amp;'Мандатная (список)'!F29&amp;CHAR(10)&amp;'Мандатная (список)'!F30&amp;CHAR(10)&amp;'Мандатная (список)'!F31&amp;CHAR(10)&amp;'Мандатная (список)'!F32&amp;CHAR(10)&amp;'Мандатная (список)'!F33</f>
        <v>2000
1998
2000
1999
1998
2005</v>
      </c>
      <c r="G28" s="133" t="str">
        <f>'Мандатная (список)'!G28&amp;CHAR(10)&amp;'Мандатная (список)'!G29&amp;CHAR(10)&amp;'Мандатная (список)'!G30&amp;CHAR(10)&amp;'Мандатная (список)'!G31&amp;CHAR(10)&amp;'Мандатная (список)'!G32&amp;CHAR(10)&amp;'Мандатная (список)'!G33</f>
        <v>
</v>
      </c>
    </row>
    <row r="29" spans="1:7" ht="12.75">
      <c r="A29" s="134"/>
      <c r="B29" s="134"/>
      <c r="C29" s="136"/>
      <c r="D29" s="138"/>
      <c r="E29" s="134"/>
      <c r="F29" s="134"/>
      <c r="G29" s="134"/>
    </row>
    <row r="30" spans="1:7" ht="12.75">
      <c r="A30" s="134"/>
      <c r="B30" s="134"/>
      <c r="C30" s="136"/>
      <c r="D30" s="138"/>
      <c r="E30" s="134"/>
      <c r="F30" s="134"/>
      <c r="G30" s="134"/>
    </row>
    <row r="31" spans="1:7" ht="12.75">
      <c r="A31" s="134"/>
      <c r="B31" s="134"/>
      <c r="C31" s="136"/>
      <c r="D31" s="138"/>
      <c r="E31" s="134"/>
      <c r="F31" s="134"/>
      <c r="G31" s="134"/>
    </row>
    <row r="32" spans="1:7" ht="12.75">
      <c r="A32" s="134"/>
      <c r="B32" s="134"/>
      <c r="C32" s="136"/>
      <c r="D32" s="138"/>
      <c r="E32" s="134"/>
      <c r="F32" s="134"/>
      <c r="G32" s="134"/>
    </row>
    <row r="33" spans="1:7" ht="12.75">
      <c r="A33" s="134"/>
      <c r="B33" s="134"/>
      <c r="C33" s="137"/>
      <c r="D33" s="139"/>
      <c r="E33" s="134"/>
      <c r="F33" s="140"/>
      <c r="G33" s="134"/>
    </row>
    <row r="34" spans="1:7" ht="12.75" customHeight="1">
      <c r="A34" s="133">
        <f>'Мандатная (список)'!A34</f>
        <v>0</v>
      </c>
      <c r="B34" s="133" t="str">
        <f>'Мандатная (список)'!B34</f>
        <v>Кат-2м</v>
      </c>
      <c r="C34" s="135" t="str">
        <f>'Мандатная (список)'!C34&amp;CHAR(10)&amp;'Мандатная (список)'!C35&amp;CHAR(10)&amp;'Мандатная (список)'!C36&amp;CHAR(10)&amp;'Мандатная (список)'!C37&amp;CHAR(10)&amp;'Мандатная (список)'!C38&amp;CHAR(10)&amp;'Мандатная (список)'!C39</f>
        <v>"Скат"
г. Бийск
</v>
      </c>
      <c r="D34" s="135" t="str">
        <f>'Мандатная (список)'!D34&amp;CHAR(10)&amp;'Мандатная (список)'!D35&amp;CHAR(10)&amp;'Мандатная (список)'!D36&amp;CHAR(10)&amp;'Мандатная (список)'!D37&amp;CHAR(10)&amp;'Мандатная (список)'!D38&amp;CHAR(10)&amp;'Мандатная (список)'!D39</f>
        <v>Лосев Владимир
Зырянов Аким
</v>
      </c>
      <c r="E34" s="133" t="str">
        <f>'Мандатная (список)'!E34&amp;CHAR(10)&amp;'Мандатная (список)'!E35&amp;CHAR(10)&amp;'Мандатная (список)'!E36&amp;CHAR(10)&amp;'Мандатная (список)'!E37&amp;CHAR(10)&amp;'Мандатная (список)'!E38&amp;CHAR(10)&amp;'Мандатная (список)'!E39</f>
        <v>3
КМС
</v>
      </c>
      <c r="F34" s="133" t="str">
        <f>'Мандатная (список)'!F34&amp;CHAR(10)&amp;'Мандатная (список)'!F35&amp;CHAR(10)&amp;'Мандатная (список)'!F36&amp;CHAR(10)&amp;'Мандатная (список)'!F37&amp;CHAR(10)&amp;'Мандатная (список)'!F38&amp;CHAR(10)&amp;'Мандатная (список)'!F39</f>
        <v>2005
2000
</v>
      </c>
      <c r="G34" s="133" t="str">
        <f>'Мандатная (список)'!G34&amp;CHAR(10)&amp;'Мандатная (список)'!G35&amp;CHAR(10)&amp;'Мандатная (список)'!G36&amp;CHAR(10)&amp;'Мандатная (список)'!G37&amp;CHAR(10)&amp;'Мандатная (список)'!G38&amp;CHAR(10)&amp;'Мандатная (список)'!G39</f>
        <v>
</v>
      </c>
    </row>
    <row r="35" spans="1:7" ht="12.75">
      <c r="A35" s="134"/>
      <c r="B35" s="134"/>
      <c r="C35" s="136"/>
      <c r="D35" s="138"/>
      <c r="E35" s="134"/>
      <c r="F35" s="134"/>
      <c r="G35" s="134"/>
    </row>
    <row r="36" spans="1:7" ht="12.75">
      <c r="A36" s="134"/>
      <c r="B36" s="134"/>
      <c r="C36" s="136"/>
      <c r="D36" s="138"/>
      <c r="E36" s="134"/>
      <c r="F36" s="134"/>
      <c r="G36" s="134"/>
    </row>
    <row r="37" spans="1:7" ht="12.75">
      <c r="A37" s="134"/>
      <c r="B37" s="134"/>
      <c r="C37" s="136"/>
      <c r="D37" s="138"/>
      <c r="E37" s="134"/>
      <c r="F37" s="134"/>
      <c r="G37" s="134"/>
    </row>
    <row r="38" spans="1:7" ht="12.75">
      <c r="A38" s="134"/>
      <c r="B38" s="134"/>
      <c r="C38" s="136"/>
      <c r="D38" s="138"/>
      <c r="E38" s="134"/>
      <c r="F38" s="134"/>
      <c r="G38" s="134"/>
    </row>
    <row r="39" spans="1:7" ht="12.75">
      <c r="A39" s="134"/>
      <c r="B39" s="134"/>
      <c r="C39" s="137"/>
      <c r="D39" s="139"/>
      <c r="E39" s="134"/>
      <c r="F39" s="140"/>
      <c r="G39" s="134"/>
    </row>
    <row r="40" spans="1:7" ht="12.75" customHeight="1">
      <c r="A40" s="133">
        <f>'Мандатная (список)'!A40</f>
        <v>8</v>
      </c>
      <c r="B40" s="133" t="str">
        <f>'Мандатная (список)'!B40</f>
        <v>R6ж</v>
      </c>
      <c r="C40" s="135" t="str">
        <f>'Мандатная (список)'!C40&amp;CHAR(10)&amp;'Мандатная (список)'!C41&amp;CHAR(10)&amp;'Мандатная (список)'!C42&amp;CHAR(10)&amp;'Мандатная (список)'!C43&amp;CHAR(10)&amp;'Мандатная (список)'!C44&amp;CHAR(10)&amp;'Мандатная (список)'!C45</f>
        <v>"Касатки"
г. Бийск
</v>
      </c>
      <c r="D40" s="135" t="str">
        <f>'Мандатная (список)'!D40&amp;CHAR(10)&amp;'Мандатная (список)'!D41&amp;CHAR(10)&amp;'Мандатная (список)'!D42&amp;CHAR(10)&amp;'Мандатная (список)'!D43&amp;CHAR(10)&amp;'Мандатная (список)'!D44&amp;CHAR(10)&amp;'Мандатная (список)'!D45</f>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E40" s="133" t="str">
        <f>'Мандатная (список)'!E40&amp;CHAR(10)&amp;'Мандатная (список)'!E41&amp;CHAR(10)&amp;'Мандатная (список)'!E42&amp;CHAR(10)&amp;'Мандатная (список)'!E43&amp;CHAR(10)&amp;'Мандатная (список)'!E44&amp;CHAR(10)&amp;'Мандатная (список)'!E45</f>
        <v>3
3
КМС
2
3
3</v>
      </c>
      <c r="F40" s="133" t="str">
        <f>'Мандатная (список)'!F40&amp;CHAR(10)&amp;'Мандатная (список)'!F41&amp;CHAR(10)&amp;'Мандатная (список)'!F42&amp;CHAR(10)&amp;'Мандатная (список)'!F43&amp;CHAR(10)&amp;'Мандатная (список)'!F44&amp;CHAR(10)&amp;'Мандатная (список)'!F45</f>
        <v>2007
2003
1980
1998
2005
2008</v>
      </c>
      <c r="G40" s="133" t="str">
        <f>'Мандатная (список)'!G40&amp;CHAR(10)&amp;'Мандатная (список)'!G41&amp;CHAR(10)&amp;'Мандатная (список)'!G42&amp;CHAR(10)&amp;'Мандатная (список)'!G43&amp;CHAR(10)&amp;'Мандатная (список)'!G44&amp;CHAR(10)&amp;'Мандатная (список)'!G45</f>
        <v>
</v>
      </c>
    </row>
    <row r="41" spans="1:7" ht="12.75">
      <c r="A41" s="134"/>
      <c r="B41" s="134"/>
      <c r="C41" s="136"/>
      <c r="D41" s="138"/>
      <c r="E41" s="134"/>
      <c r="F41" s="134"/>
      <c r="G41" s="134"/>
    </row>
    <row r="42" spans="1:7" ht="12.75">
      <c r="A42" s="134"/>
      <c r="B42" s="134"/>
      <c r="C42" s="136"/>
      <c r="D42" s="138"/>
      <c r="E42" s="134"/>
      <c r="F42" s="134"/>
      <c r="G42" s="134"/>
    </row>
    <row r="43" spans="1:7" ht="12.75">
      <c r="A43" s="134"/>
      <c r="B43" s="134"/>
      <c r="C43" s="136"/>
      <c r="D43" s="138"/>
      <c r="E43" s="134"/>
      <c r="F43" s="134"/>
      <c r="G43" s="134"/>
    </row>
    <row r="44" spans="1:7" ht="12.75">
      <c r="A44" s="134"/>
      <c r="B44" s="134"/>
      <c r="C44" s="136"/>
      <c r="D44" s="138"/>
      <c r="E44" s="134"/>
      <c r="F44" s="134"/>
      <c r="G44" s="134"/>
    </row>
    <row r="45" spans="1:7" ht="12.75">
      <c r="A45" s="134"/>
      <c r="B45" s="134"/>
      <c r="C45" s="137"/>
      <c r="D45" s="139"/>
      <c r="E45" s="134"/>
      <c r="F45" s="140"/>
      <c r="G45" s="134"/>
    </row>
    <row r="46" spans="1:7" ht="12.75" customHeight="1">
      <c r="A46" s="133">
        <f>'Мандатная (список)'!A46</f>
        <v>0</v>
      </c>
      <c r="B46" s="133" t="str">
        <f>'Мандатная (список)'!B46</f>
        <v>Кат-2дев</v>
      </c>
      <c r="C46" s="135" t="str">
        <f>'Мандатная (список)'!C46&amp;CHAR(10)&amp;'Мандатная (список)'!C47&amp;CHAR(10)&amp;'Мандатная (список)'!C48&amp;CHAR(10)&amp;'Мандатная (список)'!C49&amp;CHAR(10)&amp;'Мандатная (список)'!C50&amp;CHAR(10)&amp;'Мандатная (список)'!C51</f>
        <v>"Касатки"
г. Бийск
</v>
      </c>
      <c r="D46" s="135" t="str">
        <f>'Мандатная (список)'!D46&amp;CHAR(10)&amp;'Мандатная (список)'!D47&amp;CHAR(10)&amp;'Мандатная (список)'!D48&amp;CHAR(10)&amp;'Мандатная (список)'!D49&amp;CHAR(10)&amp;'Мандатная (список)'!D50&amp;CHAR(10)&amp;'Мандатная (список)'!D51</f>
        <v>Соколова Карина Алексеевна
Вдовина Екатерина Алексеевна
</v>
      </c>
      <c r="E46" s="133" t="str">
        <f>'Мандатная (список)'!E46&amp;CHAR(10)&amp;'Мандатная (список)'!E47&amp;CHAR(10)&amp;'Мандатная (список)'!E48&amp;CHAR(10)&amp;'Мандатная (список)'!E49&amp;CHAR(10)&amp;'Мандатная (список)'!E50&amp;CHAR(10)&amp;'Мандатная (список)'!E51</f>
        <v>3
3
</v>
      </c>
      <c r="F46" s="133" t="str">
        <f>'Мандатная (список)'!F46&amp;CHAR(10)&amp;'Мандатная (список)'!F47&amp;CHAR(10)&amp;'Мандатная (список)'!F48&amp;CHAR(10)&amp;'Мандатная (список)'!F49&amp;CHAR(10)&amp;'Мандатная (список)'!F50&amp;CHAR(10)&amp;'Мандатная (список)'!F51</f>
        <v>2012
2008
</v>
      </c>
      <c r="G46" s="133" t="str">
        <f>'Мандатная (список)'!G46&amp;CHAR(10)&amp;'Мандатная (список)'!G47&amp;CHAR(10)&amp;'Мандатная (список)'!G48&amp;CHAR(10)&amp;'Мандатная (список)'!G49&amp;CHAR(10)&amp;'Мандатная (список)'!G50&amp;CHAR(10)&amp;'Мандатная (список)'!G51</f>
        <v>
</v>
      </c>
    </row>
    <row r="47" spans="1:7" ht="12.75">
      <c r="A47" s="134"/>
      <c r="B47" s="134"/>
      <c r="C47" s="136"/>
      <c r="D47" s="138"/>
      <c r="E47" s="134"/>
      <c r="F47" s="134"/>
      <c r="G47" s="134"/>
    </row>
    <row r="48" spans="1:7" ht="12.75">
      <c r="A48" s="134"/>
      <c r="B48" s="134"/>
      <c r="C48" s="136"/>
      <c r="D48" s="138"/>
      <c r="E48" s="134"/>
      <c r="F48" s="134"/>
      <c r="G48" s="134"/>
    </row>
    <row r="49" spans="1:7" ht="12.75">
      <c r="A49" s="134"/>
      <c r="B49" s="134"/>
      <c r="C49" s="136"/>
      <c r="D49" s="138"/>
      <c r="E49" s="134"/>
      <c r="F49" s="134"/>
      <c r="G49" s="134"/>
    </row>
    <row r="50" spans="1:7" ht="12.75">
      <c r="A50" s="134"/>
      <c r="B50" s="134"/>
      <c r="C50" s="136"/>
      <c r="D50" s="138"/>
      <c r="E50" s="134"/>
      <c r="F50" s="134"/>
      <c r="G50" s="134"/>
    </row>
    <row r="51" spans="1:7" ht="12.75">
      <c r="A51" s="134"/>
      <c r="B51" s="134"/>
      <c r="C51" s="137"/>
      <c r="D51" s="139"/>
      <c r="E51" s="134"/>
      <c r="F51" s="140"/>
      <c r="G51" s="134"/>
    </row>
    <row r="52" spans="1:7" ht="12.75" customHeight="1">
      <c r="A52" s="133">
        <f>'Мандатная (список)'!A52</f>
        <v>0</v>
      </c>
      <c r="B52" s="133" t="str">
        <f>'Мандатная (список)'!B52</f>
        <v>Кат-2ж</v>
      </c>
      <c r="C52" s="135" t="str">
        <f>'Мандатная (список)'!C52&amp;CHAR(10)&amp;'Мандатная (список)'!C53&amp;CHAR(10)&amp;'Мандатная (список)'!C54&amp;CHAR(10)&amp;'Мандатная (список)'!C55&amp;CHAR(10)&amp;'Мандатная (список)'!C56&amp;CHAR(10)&amp;'Мандатная (список)'!C57</f>
        <v>"Касатки"
г. Бийск
</v>
      </c>
      <c r="D52" s="135" t="str">
        <f>'Мандатная (список)'!D52&amp;CHAR(10)&amp;'Мандатная (список)'!D53&amp;CHAR(10)&amp;'Мандатная (список)'!D54&amp;CHAR(10)&amp;'Мандатная (список)'!D55&amp;CHAR(10)&amp;'Мандатная (список)'!D56&amp;CHAR(10)&amp;'Мандатная (список)'!D57</f>
        <v>Соколова Виктория Евгеньевна
Дудина Арина Павловна
</v>
      </c>
      <c r="E52" s="133" t="str">
        <f>'Мандатная (список)'!E52&amp;CHAR(10)&amp;'Мандатная (список)'!E53&amp;CHAR(10)&amp;'Мандатная (список)'!E54&amp;CHAR(10)&amp;'Мандатная (список)'!E55&amp;CHAR(10)&amp;'Мандатная (список)'!E56&amp;CHAR(10)&amp;'Мандатная (список)'!E57</f>
        <v>КМС
3
</v>
      </c>
      <c r="F52" s="133" t="str">
        <f>'Мандатная (список)'!F52&amp;CHAR(10)&amp;'Мандатная (список)'!F53&amp;CHAR(10)&amp;'Мандатная (список)'!F54&amp;CHAR(10)&amp;'Мандатная (список)'!F55&amp;CHAR(10)&amp;'Мандатная (список)'!F56&amp;CHAR(10)&amp;'Мандатная (список)'!F57</f>
        <v>1980
2003
</v>
      </c>
      <c r="G52" s="133" t="str">
        <f>'Мандатная (список)'!G52&amp;CHAR(10)&amp;'Мандатная (список)'!G53&amp;CHAR(10)&amp;'Мандатная (список)'!G54&amp;CHAR(10)&amp;'Мандатная (список)'!G55&amp;CHAR(10)&amp;'Мандатная (список)'!G56&amp;CHAR(10)&amp;'Мандатная (список)'!G57</f>
        <v>
</v>
      </c>
    </row>
    <row r="53" spans="1:7" ht="12.75">
      <c r="A53" s="134"/>
      <c r="B53" s="134"/>
      <c r="C53" s="136"/>
      <c r="D53" s="138"/>
      <c r="E53" s="134"/>
      <c r="F53" s="134"/>
      <c r="G53" s="134"/>
    </row>
    <row r="54" spans="1:7" ht="12.75">
      <c r="A54" s="134"/>
      <c r="B54" s="134"/>
      <c r="C54" s="136"/>
      <c r="D54" s="138"/>
      <c r="E54" s="134"/>
      <c r="F54" s="134"/>
      <c r="G54" s="134"/>
    </row>
    <row r="55" spans="1:7" ht="12.75">
      <c r="A55" s="134"/>
      <c r="B55" s="134"/>
      <c r="C55" s="136"/>
      <c r="D55" s="138"/>
      <c r="E55" s="134"/>
      <c r="F55" s="134"/>
      <c r="G55" s="134"/>
    </row>
    <row r="56" spans="1:7" ht="12.75">
      <c r="A56" s="134"/>
      <c r="B56" s="134"/>
      <c r="C56" s="136"/>
      <c r="D56" s="138"/>
      <c r="E56" s="134"/>
      <c r="F56" s="134"/>
      <c r="G56" s="134"/>
    </row>
    <row r="57" spans="1:7" ht="12.75">
      <c r="A57" s="134"/>
      <c r="B57" s="134"/>
      <c r="C57" s="137"/>
      <c r="D57" s="139"/>
      <c r="E57" s="134"/>
      <c r="F57" s="140"/>
      <c r="G57" s="134"/>
    </row>
    <row r="58" spans="1:7" ht="12.75" customHeight="1">
      <c r="A58" s="133">
        <f>'Мандатная (список)'!A58</f>
        <v>0</v>
      </c>
      <c r="B58" s="133" t="str">
        <f>'Мандатная (список)'!B58</f>
        <v>Кат-2м</v>
      </c>
      <c r="C58" s="135" t="str">
        <f>'Мандатная (список)'!C58&amp;CHAR(10)&amp;'Мандатная (список)'!C59&amp;CHAR(10)&amp;'Мандатная (список)'!C60&amp;CHAR(10)&amp;'Мандатная (список)'!C61&amp;CHAR(10)&amp;'Мандатная (список)'!C62&amp;CHAR(10)&amp;'Мандатная (список)'!C63</f>
        <v>Казанцев и Бурлаков
</v>
      </c>
      <c r="D58" s="135" t="str">
        <f>'Мандатная (список)'!D58&amp;CHAR(10)&amp;'Мандатная (список)'!D59&amp;CHAR(10)&amp;'Мандатная (список)'!D60&amp;CHAR(10)&amp;'Мандатная (список)'!D61&amp;CHAR(10)&amp;'Мандатная (список)'!D62&amp;CHAR(10)&amp;'Мандатная (список)'!D63</f>
        <v>Казанцев Александр Игоревич
Бурлаков Александр Николаевич
</v>
      </c>
      <c r="E58" s="133" t="str">
        <f>'Мандатная (список)'!E58&amp;CHAR(10)&amp;'Мандатная (список)'!E59&amp;CHAR(10)&amp;'Мандатная (список)'!E60&amp;CHAR(10)&amp;'Мандатная (список)'!E61&amp;CHAR(10)&amp;'Мандатная (список)'!E62&amp;CHAR(10)&amp;'Мандатная (список)'!E63</f>
        <v>КМС
КМС
</v>
      </c>
      <c r="F58" s="133" t="str">
        <f>'Мандатная (список)'!F58&amp;CHAR(10)&amp;'Мандатная (список)'!F59&amp;CHAR(10)&amp;'Мандатная (список)'!F60&amp;CHAR(10)&amp;'Мандатная (список)'!F61&amp;CHAR(10)&amp;'Мандатная (список)'!F62&amp;CHAR(10)&amp;'Мандатная (список)'!F63</f>
        <v>1994
1993
</v>
      </c>
      <c r="G58" s="133" t="str">
        <f>'Мандатная (список)'!G58&amp;CHAR(10)&amp;'Мандатная (список)'!G59&amp;CHAR(10)&amp;'Мандатная (список)'!G60&amp;CHAR(10)&amp;'Мандатная (список)'!G61&amp;CHAR(10)&amp;'Мандатная (список)'!G62&amp;CHAR(10)&amp;'Мандатная (список)'!G63</f>
        <v>
</v>
      </c>
    </row>
    <row r="59" spans="1:7" ht="12.75">
      <c r="A59" s="134"/>
      <c r="B59" s="134"/>
      <c r="C59" s="136"/>
      <c r="D59" s="138"/>
      <c r="E59" s="134"/>
      <c r="F59" s="134"/>
      <c r="G59" s="134"/>
    </row>
    <row r="60" spans="1:7" ht="12.75">
      <c r="A60" s="134"/>
      <c r="B60" s="134"/>
      <c r="C60" s="136"/>
      <c r="D60" s="138"/>
      <c r="E60" s="134"/>
      <c r="F60" s="134"/>
      <c r="G60" s="134"/>
    </row>
    <row r="61" spans="1:7" ht="12.75">
      <c r="A61" s="134"/>
      <c r="B61" s="134"/>
      <c r="C61" s="136"/>
      <c r="D61" s="138"/>
      <c r="E61" s="134"/>
      <c r="F61" s="134"/>
      <c r="G61" s="134"/>
    </row>
    <row r="62" spans="1:7" ht="12.75">
      <c r="A62" s="134"/>
      <c r="B62" s="134"/>
      <c r="C62" s="136"/>
      <c r="D62" s="138"/>
      <c r="E62" s="134"/>
      <c r="F62" s="134"/>
      <c r="G62" s="134"/>
    </row>
    <row r="63" spans="1:7" ht="12.75">
      <c r="A63" s="134"/>
      <c r="B63" s="134"/>
      <c r="C63" s="137"/>
      <c r="D63" s="139"/>
      <c r="E63" s="134"/>
      <c r="F63" s="140"/>
      <c r="G63" s="134"/>
    </row>
    <row r="64" spans="1:7" ht="12.75" customHeight="1">
      <c r="A64" s="133">
        <f>'Мандатная (список)'!A64</f>
        <v>0</v>
      </c>
      <c r="B64" s="133" t="str">
        <f>'Мандатная (список)'!B64</f>
        <v>Кат-2дев</v>
      </c>
      <c r="C64" s="135" t="str">
        <f>'Мандатная (список)'!C64&amp;CHAR(10)&amp;'Мандатная (список)'!C65&amp;CHAR(10)&amp;'Мандатная (список)'!C66&amp;CHAR(10)&amp;'Мандатная (список)'!C67&amp;CHAR(10)&amp;'Мандатная (список)'!C68&amp;CHAR(10)&amp;'Мандатная (список)'!C69</f>
        <v>"Касатки"
г. Бийск
</v>
      </c>
      <c r="D64" s="135" t="str">
        <f>'Мандатная (список)'!D64&amp;CHAR(10)&amp;'Мандатная (список)'!D65&amp;CHAR(10)&amp;'Мандатная (список)'!D66&amp;CHAR(10)&amp;'Мандатная (список)'!D67&amp;CHAR(10)&amp;'Мандатная (список)'!D68&amp;CHAR(10)&amp;'Мандатная (список)'!D69</f>
        <v>Суворова Ксения Викторовна
Беломыцева Евгения Михайловна
</v>
      </c>
      <c r="E64" s="133" t="str">
        <f>'Мандатная (список)'!E64&amp;CHAR(10)&amp;'Мандатная (список)'!E65&amp;CHAR(10)&amp;'Мандатная (список)'!E66&amp;CHAR(10)&amp;'Мандатная (список)'!E67&amp;CHAR(10)&amp;'Мандатная (список)'!E68&amp;CHAR(10)&amp;'Мандатная (список)'!E69</f>
        <v>3
3
</v>
      </c>
      <c r="F64" s="133" t="str">
        <f>'Мандатная (список)'!F64&amp;CHAR(10)&amp;'Мандатная (список)'!F65&amp;CHAR(10)&amp;'Мандатная (список)'!F66&amp;CHAR(10)&amp;'Мандатная (список)'!F67&amp;CHAR(10)&amp;'Мандатная (список)'!F68&amp;CHAR(10)&amp;'Мандатная (список)'!F69</f>
        <v>2006
2007
</v>
      </c>
      <c r="G64" s="133" t="str">
        <f>'Мандатная (список)'!G64&amp;CHAR(10)&amp;'Мандатная (список)'!G65&amp;CHAR(10)&amp;'Мандатная (список)'!G66&amp;CHAR(10)&amp;'Мандатная (список)'!G67&amp;CHAR(10)&amp;'Мандатная (список)'!G68&amp;CHAR(10)&amp;'Мандатная (список)'!G69</f>
        <v>
</v>
      </c>
    </row>
    <row r="65" spans="1:7" ht="12.75">
      <c r="A65" s="134"/>
      <c r="B65" s="134"/>
      <c r="C65" s="136"/>
      <c r="D65" s="138"/>
      <c r="E65" s="134"/>
      <c r="F65" s="134"/>
      <c r="G65" s="134"/>
    </row>
    <row r="66" spans="1:7" ht="12.75">
      <c r="A66" s="134"/>
      <c r="B66" s="134"/>
      <c r="C66" s="136"/>
      <c r="D66" s="138"/>
      <c r="E66" s="134"/>
      <c r="F66" s="134"/>
      <c r="G66" s="134"/>
    </row>
    <row r="67" spans="1:7" ht="12.75">
      <c r="A67" s="134"/>
      <c r="B67" s="134"/>
      <c r="C67" s="136"/>
      <c r="D67" s="138"/>
      <c r="E67" s="134"/>
      <c r="F67" s="134"/>
      <c r="G67" s="134"/>
    </row>
    <row r="68" spans="1:7" ht="12.75">
      <c r="A68" s="134"/>
      <c r="B68" s="134"/>
      <c r="C68" s="136"/>
      <c r="D68" s="138"/>
      <c r="E68" s="134"/>
      <c r="F68" s="134"/>
      <c r="G68" s="134"/>
    </row>
    <row r="69" spans="1:7" ht="12.75">
      <c r="A69" s="134"/>
      <c r="B69" s="134"/>
      <c r="C69" s="137"/>
      <c r="D69" s="139"/>
      <c r="E69" s="134"/>
      <c r="F69" s="140"/>
      <c r="G69" s="134"/>
    </row>
    <row r="70" spans="1:7" ht="12.75" customHeight="1">
      <c r="A70" s="133">
        <f>'Мандатная (список)'!A70</f>
        <v>0</v>
      </c>
      <c r="B70" s="133" t="str">
        <f>'Мандатная (список)'!B70</f>
        <v>Кат-2дев</v>
      </c>
      <c r="C70" s="135" t="str">
        <f>'Мандатная (список)'!C70&amp;CHAR(10)&amp;'Мандатная (список)'!C71&amp;CHAR(10)&amp;'Мандатная (список)'!C72&amp;CHAR(10)&amp;'Мандатная (список)'!C73&amp;CHAR(10)&amp;'Мандатная (список)'!C74&amp;CHAR(10)&amp;'Мандатная (список)'!C75</f>
        <v>"Касатки"
г. Бийск
</v>
      </c>
      <c r="D70" s="135" t="str">
        <f>'Мандатная (список)'!D70&amp;CHAR(10)&amp;'Мандатная (список)'!D71&amp;CHAR(10)&amp;'Мандатная (список)'!D72&amp;CHAR(10)&amp;'Мандатная (список)'!D73&amp;CHAR(10)&amp;'Мандатная (список)'!D74&amp;CHAR(10)&amp;'Мандатная (список)'!D75</f>
        <v>Дробышева Виктория Алексеевна
Губина Анастасия Евгеньевна
</v>
      </c>
      <c r="E70" s="133" t="str">
        <f>'Мандатная (список)'!E70&amp;CHAR(10)&amp;'Мандатная (список)'!E71&amp;CHAR(10)&amp;'Мандатная (список)'!E72&amp;CHAR(10)&amp;'Мандатная (список)'!E73&amp;CHAR(10)&amp;'Мандатная (список)'!E74&amp;CHAR(10)&amp;'Мандатная (список)'!E75</f>
        <v>3
1
</v>
      </c>
      <c r="F70" s="133" t="str">
        <f>'Мандатная (список)'!F70&amp;CHAR(10)&amp;'Мандатная (список)'!F71&amp;CHAR(10)&amp;'Мандатная (список)'!F72&amp;CHAR(10)&amp;'Мандатная (список)'!F73&amp;CHAR(10)&amp;'Мандатная (список)'!F74&amp;CHAR(10)&amp;'Мандатная (список)'!F75</f>
        <v>2005
2003
</v>
      </c>
      <c r="G70" s="133" t="str">
        <f>'Мандатная (список)'!G70&amp;CHAR(10)&amp;'Мандатная (список)'!G71&amp;CHAR(10)&amp;'Мандатная (список)'!G72&amp;CHAR(10)&amp;'Мандатная (список)'!G73&amp;CHAR(10)&amp;'Мандатная (список)'!G74&amp;CHAR(10)&amp;'Мандатная (список)'!G75</f>
        <v>
</v>
      </c>
    </row>
    <row r="71" spans="1:7" ht="12.75">
      <c r="A71" s="134"/>
      <c r="B71" s="134"/>
      <c r="C71" s="136"/>
      <c r="D71" s="138"/>
      <c r="E71" s="134"/>
      <c r="F71" s="134"/>
      <c r="G71" s="134"/>
    </row>
    <row r="72" spans="1:7" ht="12.75">
      <c r="A72" s="134"/>
      <c r="B72" s="134"/>
      <c r="C72" s="136"/>
      <c r="D72" s="138"/>
      <c r="E72" s="134"/>
      <c r="F72" s="134"/>
      <c r="G72" s="134"/>
    </row>
    <row r="73" spans="1:7" ht="12.75">
      <c r="A73" s="134"/>
      <c r="B73" s="134"/>
      <c r="C73" s="136"/>
      <c r="D73" s="138"/>
      <c r="E73" s="134"/>
      <c r="F73" s="134"/>
      <c r="G73" s="134"/>
    </row>
    <row r="74" spans="1:7" ht="12.75">
      <c r="A74" s="134"/>
      <c r="B74" s="134"/>
      <c r="C74" s="136"/>
      <c r="D74" s="138"/>
      <c r="E74" s="134"/>
      <c r="F74" s="134"/>
      <c r="G74" s="134"/>
    </row>
    <row r="75" spans="1:7" ht="12.75">
      <c r="A75" s="134"/>
      <c r="B75" s="134"/>
      <c r="C75" s="137"/>
      <c r="D75" s="139"/>
      <c r="E75" s="134"/>
      <c r="F75" s="140"/>
      <c r="G75" s="134"/>
    </row>
    <row r="76" spans="1:7" ht="12.75" customHeight="1">
      <c r="A76" s="133">
        <f>'Мандатная (список)'!A76</f>
        <v>0</v>
      </c>
      <c r="B76" s="133" t="str">
        <f>'Мандатная (список)'!B76</f>
        <v>К-1м</v>
      </c>
      <c r="C76" s="135" t="str">
        <f>'Мандатная (список)'!C76&amp;CHAR(10)&amp;'Мандатная (список)'!C77&amp;CHAR(10)&amp;'Мандатная (список)'!C78&amp;CHAR(10)&amp;'Мандатная (список)'!C79&amp;CHAR(10)&amp;'Мандатная (список)'!C80&amp;CHAR(10)&amp;'Мандатная (список)'!C81</f>
        <v>"Скат"
г. Бийск
</v>
      </c>
      <c r="D76" s="135" t="str">
        <f>'Мандатная (список)'!D76&amp;CHAR(10)&amp;'Мандатная (список)'!D77&amp;CHAR(10)&amp;'Мандатная (список)'!D78&amp;CHAR(10)&amp;'Мандатная (список)'!D79&amp;CHAR(10)&amp;'Мандатная (список)'!D80&amp;CHAR(10)&amp;'Мандатная (список)'!D81</f>
        <v>Разгоняев Артем  Сергеевич
</v>
      </c>
      <c r="E76" s="133" t="str">
        <f>'Мандатная (список)'!E76&amp;CHAR(10)&amp;'Мандатная (список)'!E77&amp;CHAR(10)&amp;'Мандатная (список)'!E78&amp;CHAR(10)&amp;'Мандатная (список)'!E79&amp;CHAR(10)&amp;'Мандатная (список)'!E80&amp;CHAR(10)&amp;'Мандатная (список)'!E81</f>
        <v>2
</v>
      </c>
      <c r="F76" s="133" t="str">
        <f>'Мандатная (список)'!F76&amp;CHAR(10)&amp;'Мандатная (список)'!F77&amp;CHAR(10)&amp;'Мандатная (список)'!F78&amp;CHAR(10)&amp;'Мандатная (список)'!F79&amp;CHAR(10)&amp;'Мандатная (список)'!F80&amp;CHAR(10)&amp;'Мандатная (список)'!F81</f>
        <v>2000
</v>
      </c>
      <c r="G76" s="133" t="str">
        <f>'Мандатная (список)'!G76&amp;CHAR(10)&amp;'Мандатная (список)'!G77&amp;CHAR(10)&amp;'Мандатная (список)'!G78&amp;CHAR(10)&amp;'Мандатная (список)'!G79&amp;CHAR(10)&amp;'Мандатная (список)'!G80&amp;CHAR(10)&amp;'Мандатная (список)'!G81</f>
        <v>
</v>
      </c>
    </row>
    <row r="77" spans="1:7" ht="12.75">
      <c r="A77" s="134"/>
      <c r="B77" s="134"/>
      <c r="C77" s="136"/>
      <c r="D77" s="138"/>
      <c r="E77" s="134"/>
      <c r="F77" s="134"/>
      <c r="G77" s="134"/>
    </row>
    <row r="78" spans="1:7" ht="12.75">
      <c r="A78" s="134"/>
      <c r="B78" s="134"/>
      <c r="C78" s="136"/>
      <c r="D78" s="138"/>
      <c r="E78" s="134"/>
      <c r="F78" s="134"/>
      <c r="G78" s="134"/>
    </row>
    <row r="79" spans="1:7" ht="12.75">
      <c r="A79" s="134"/>
      <c r="B79" s="134"/>
      <c r="C79" s="136"/>
      <c r="D79" s="138"/>
      <c r="E79" s="134"/>
      <c r="F79" s="134"/>
      <c r="G79" s="134"/>
    </row>
    <row r="80" spans="1:7" ht="12.75">
      <c r="A80" s="134"/>
      <c r="B80" s="134"/>
      <c r="C80" s="136"/>
      <c r="D80" s="138"/>
      <c r="E80" s="134"/>
      <c r="F80" s="134"/>
      <c r="G80" s="134"/>
    </row>
    <row r="81" spans="1:7" ht="12.75">
      <c r="A81" s="134"/>
      <c r="B81" s="134"/>
      <c r="C81" s="137"/>
      <c r="D81" s="139"/>
      <c r="E81" s="134"/>
      <c r="F81" s="140"/>
      <c r="G81" s="134"/>
    </row>
    <row r="82" spans="1:7" ht="12.75" customHeight="1">
      <c r="A82" s="133">
        <f>'Мандатная (список)'!A82</f>
        <v>0</v>
      </c>
      <c r="B82" s="133" t="str">
        <f>'Мандатная (список)'!B82</f>
        <v>Кат-2м</v>
      </c>
      <c r="C82" s="135" t="str">
        <f>'Мандатная (список)'!C82&amp;CHAR(10)&amp;'Мандатная (список)'!C83&amp;CHAR(10)&amp;'Мандатная (список)'!C84&amp;CHAR(10)&amp;'Мандатная (список)'!C85&amp;CHAR(10)&amp;'Мандатная (список)'!C86&amp;CHAR(10)&amp;'Мандатная (список)'!C87</f>
        <v>"Скат"
г. Бийск
</v>
      </c>
      <c r="D82" s="135" t="str">
        <f>'Мандатная (список)'!D82&amp;CHAR(10)&amp;'Мандатная (список)'!D83&amp;CHAR(10)&amp;'Мандатная (список)'!D84&amp;CHAR(10)&amp;'Мандатная (список)'!D85&amp;CHAR(10)&amp;'Мандатная (список)'!D86&amp;CHAR(10)&amp;'Мандатная (список)'!D87</f>
        <v>Разгоняев Артем  Сергеевич
Береговой Константин Александрович
</v>
      </c>
      <c r="E82" s="133" t="str">
        <f>'Мандатная (список)'!E82&amp;CHAR(10)&amp;'Мандатная (список)'!E83&amp;CHAR(10)&amp;'Мандатная (список)'!E84&amp;CHAR(10)&amp;'Мандатная (список)'!E85&amp;CHAR(10)&amp;'Мандатная (список)'!E86&amp;CHAR(10)&amp;'Мандатная (список)'!E87</f>
        <v>2
3
</v>
      </c>
      <c r="F82" s="133" t="str">
        <f>'Мандатная (список)'!F82&amp;CHAR(10)&amp;'Мандатная (список)'!F83&amp;CHAR(10)&amp;'Мандатная (список)'!F84&amp;CHAR(10)&amp;'Мандатная (список)'!F85&amp;CHAR(10)&amp;'Мандатная (список)'!F86&amp;CHAR(10)&amp;'Мандатная (список)'!F87</f>
        <v>2000
1999
</v>
      </c>
      <c r="G82" s="133" t="str">
        <f>'Мандатная (список)'!G82&amp;CHAR(10)&amp;'Мандатная (список)'!G83&amp;CHAR(10)&amp;'Мандатная (список)'!G84&amp;CHAR(10)&amp;'Мандатная (список)'!G85&amp;CHAR(10)&amp;'Мандатная (список)'!G86&amp;CHAR(10)&amp;'Мандатная (список)'!G87</f>
        <v>
</v>
      </c>
    </row>
    <row r="83" spans="1:7" ht="12.75">
      <c r="A83" s="134"/>
      <c r="B83" s="134"/>
      <c r="C83" s="136"/>
      <c r="D83" s="138"/>
      <c r="E83" s="134"/>
      <c r="F83" s="134"/>
      <c r="G83" s="134"/>
    </row>
    <row r="84" spans="1:7" ht="12.75">
      <c r="A84" s="134"/>
      <c r="B84" s="134"/>
      <c r="C84" s="136"/>
      <c r="D84" s="138"/>
      <c r="E84" s="134"/>
      <c r="F84" s="134"/>
      <c r="G84" s="134"/>
    </row>
    <row r="85" spans="1:7" ht="12.75">
      <c r="A85" s="134"/>
      <c r="B85" s="134"/>
      <c r="C85" s="136"/>
      <c r="D85" s="138"/>
      <c r="E85" s="134"/>
      <c r="F85" s="134"/>
      <c r="G85" s="134"/>
    </row>
    <row r="86" spans="1:7" ht="12.75">
      <c r="A86" s="134"/>
      <c r="B86" s="134"/>
      <c r="C86" s="136"/>
      <c r="D86" s="138"/>
      <c r="E86" s="134"/>
      <c r="F86" s="134"/>
      <c r="G86" s="134"/>
    </row>
    <row r="87" spans="1:7" ht="12.75">
      <c r="A87" s="134"/>
      <c r="B87" s="134"/>
      <c r="C87" s="137"/>
      <c r="D87" s="139"/>
      <c r="E87" s="134"/>
      <c r="F87" s="140"/>
      <c r="G87" s="134"/>
    </row>
    <row r="88" spans="1:7" ht="12.75" customHeight="1">
      <c r="A88" s="133">
        <f>'Мандатная (список)'!A88</f>
        <v>0</v>
      </c>
      <c r="B88" s="133" t="str">
        <f>'Мандатная (список)'!B88</f>
        <v>Кат-2ж</v>
      </c>
      <c r="C88" s="135" t="str">
        <f>'Мандатная (список)'!C88&amp;CHAR(10)&amp;'Мандатная (список)'!C89&amp;CHAR(10)&amp;'Мандатная (список)'!C90&amp;CHAR(10)&amp;'Мандатная (список)'!C91&amp;CHAR(10)&amp;'Мандатная (список)'!C92&amp;CHAR(10)&amp;'Мандатная (список)'!C93</f>
        <v>"Ромашка" т/к "Норд"
г. Барнаул
</v>
      </c>
      <c r="D88" s="135" t="str">
        <f>'Мандатная (список)'!D88&amp;CHAR(10)&amp;'Мандатная (список)'!D89&amp;CHAR(10)&amp;'Мандатная (список)'!D90&amp;CHAR(10)&amp;'Мандатная (список)'!D91&amp;CHAR(10)&amp;'Мандатная (список)'!D92&amp;CHAR(10)&amp;'Мандатная (список)'!D93</f>
        <v>Игнашина Анастасия
Бержанина Марина
</v>
      </c>
      <c r="E88" s="133" t="str">
        <f>'Мандатная (список)'!E88&amp;CHAR(10)&amp;'Мандатная (список)'!E89&amp;CHAR(10)&amp;'Мандатная (список)'!E90&amp;CHAR(10)&amp;'Мандатная (список)'!E91&amp;CHAR(10)&amp;'Мандатная (список)'!E92&amp;CHAR(10)&amp;'Мандатная (список)'!E93</f>
        <v>б/р
3
</v>
      </c>
      <c r="F88" s="133" t="str">
        <f>'Мандатная (список)'!F88&amp;CHAR(10)&amp;'Мандатная (список)'!F89&amp;CHAR(10)&amp;'Мандатная (список)'!F90&amp;CHAR(10)&amp;'Мандатная (список)'!F91&amp;CHAR(10)&amp;'Мандатная (список)'!F92&amp;CHAR(10)&amp;'Мандатная (список)'!F93</f>
        <v>1994
1994
</v>
      </c>
      <c r="G88" s="133" t="str">
        <f>'Мандатная (список)'!G88&amp;CHAR(10)&amp;'Мандатная (список)'!G89&amp;CHAR(10)&amp;'Мандатная (список)'!G90&amp;CHAR(10)&amp;'Мандатная (список)'!G91&amp;CHAR(10)&amp;'Мандатная (список)'!G92&amp;CHAR(10)&amp;'Мандатная (список)'!G93</f>
        <v>
</v>
      </c>
    </row>
    <row r="89" spans="1:7" ht="12.75">
      <c r="A89" s="134"/>
      <c r="B89" s="134"/>
      <c r="C89" s="136"/>
      <c r="D89" s="138"/>
      <c r="E89" s="134"/>
      <c r="F89" s="134"/>
      <c r="G89" s="134"/>
    </row>
    <row r="90" spans="1:7" ht="12.75">
      <c r="A90" s="134"/>
      <c r="B90" s="134"/>
      <c r="C90" s="136"/>
      <c r="D90" s="138"/>
      <c r="E90" s="134"/>
      <c r="F90" s="134"/>
      <c r="G90" s="134"/>
    </row>
    <row r="91" spans="1:7" ht="12.75">
      <c r="A91" s="134"/>
      <c r="B91" s="134"/>
      <c r="C91" s="136"/>
      <c r="D91" s="138"/>
      <c r="E91" s="134"/>
      <c r="F91" s="134"/>
      <c r="G91" s="134"/>
    </row>
    <row r="92" spans="1:7" ht="12.75">
      <c r="A92" s="134"/>
      <c r="B92" s="134"/>
      <c r="C92" s="136"/>
      <c r="D92" s="138"/>
      <c r="E92" s="134"/>
      <c r="F92" s="134"/>
      <c r="G92" s="134"/>
    </row>
    <row r="93" spans="1:7" ht="12.75">
      <c r="A93" s="134"/>
      <c r="B93" s="134"/>
      <c r="C93" s="137"/>
      <c r="D93" s="139"/>
      <c r="E93" s="134"/>
      <c r="F93" s="140"/>
      <c r="G93" s="134"/>
    </row>
    <row r="94" spans="1:7" ht="12.75" customHeight="1">
      <c r="A94" s="133">
        <f>'Мандатная (список)'!A94</f>
        <v>0</v>
      </c>
      <c r="B94" s="133" t="str">
        <f>'Мандатная (список)'!B94</f>
        <v>Кат-2дев</v>
      </c>
      <c r="C94" s="135" t="str">
        <f>'Мандатная (список)'!C94&amp;CHAR(10)&amp;'Мандатная (список)'!C95&amp;CHAR(10)&amp;'Мандатная (список)'!C96&amp;CHAR(10)&amp;'Мандатная (список)'!C97&amp;CHAR(10)&amp;'Мандатная (список)'!C98&amp;CHAR(10)&amp;'Мандатная (список)'!C99</f>
        <v>"Ромашка" т/к "Норд"
г. Барнаул
</v>
      </c>
      <c r="D94" s="135" t="str">
        <f>'Мандатная (список)'!D94&amp;CHAR(10)&amp;'Мандатная (список)'!D95&amp;CHAR(10)&amp;'Мандатная (список)'!D96&amp;CHAR(10)&amp;'Мандатная (список)'!D97&amp;CHAR(10)&amp;'Мандатная (список)'!D98&amp;CHAR(10)&amp;'Мандатная (список)'!D99</f>
        <v>Кулакова Елизавета
Князькова Виктория
</v>
      </c>
      <c r="E94" s="133" t="str">
        <f>'Мандатная (список)'!E94&amp;CHAR(10)&amp;'Мандатная (список)'!E95&amp;CHAR(10)&amp;'Мандатная (список)'!E96&amp;CHAR(10)&amp;'Мандатная (список)'!E97&amp;CHAR(10)&amp;'Мандатная (список)'!E98&amp;CHAR(10)&amp;'Мандатная (список)'!E99</f>
        <v>б/р
б/р
</v>
      </c>
      <c r="F94" s="133" t="str">
        <f>'Мандатная (список)'!F94&amp;CHAR(10)&amp;'Мандатная (список)'!F95&amp;CHAR(10)&amp;'Мандатная (список)'!F96&amp;CHAR(10)&amp;'Мандатная (список)'!F97&amp;CHAR(10)&amp;'Мандатная (список)'!F98&amp;CHAR(10)&amp;'Мандатная (список)'!F99</f>
        <v>2002
2004
</v>
      </c>
      <c r="G94" s="133" t="str">
        <f>'Мандатная (список)'!G94&amp;CHAR(10)&amp;'Мандатная (список)'!G95&amp;CHAR(10)&amp;'Мандатная (список)'!G96&amp;CHAR(10)&amp;'Мандатная (список)'!G97&amp;CHAR(10)&amp;'Мандатная (список)'!G98&amp;CHAR(10)&amp;'Мандатная (список)'!G99</f>
        <v>
</v>
      </c>
    </row>
    <row r="95" spans="1:7" ht="12.75">
      <c r="A95" s="134"/>
      <c r="B95" s="134"/>
      <c r="C95" s="136"/>
      <c r="D95" s="138"/>
      <c r="E95" s="134"/>
      <c r="F95" s="134"/>
      <c r="G95" s="134"/>
    </row>
    <row r="96" spans="1:7" ht="12.75">
      <c r="A96" s="134"/>
      <c r="B96" s="134"/>
      <c r="C96" s="136"/>
      <c r="D96" s="138"/>
      <c r="E96" s="134"/>
      <c r="F96" s="134"/>
      <c r="G96" s="134"/>
    </row>
    <row r="97" spans="1:7" ht="12.75">
      <c r="A97" s="134"/>
      <c r="B97" s="134"/>
      <c r="C97" s="136"/>
      <c r="D97" s="138"/>
      <c r="E97" s="134"/>
      <c r="F97" s="134"/>
      <c r="G97" s="134"/>
    </row>
    <row r="98" spans="1:7" ht="12.75">
      <c r="A98" s="134"/>
      <c r="B98" s="134"/>
      <c r="C98" s="136"/>
      <c r="D98" s="138"/>
      <c r="E98" s="134"/>
      <c r="F98" s="134"/>
      <c r="G98" s="134"/>
    </row>
    <row r="99" spans="1:7" ht="12.75">
      <c r="A99" s="134"/>
      <c r="B99" s="134"/>
      <c r="C99" s="137"/>
      <c r="D99" s="139"/>
      <c r="E99" s="134"/>
      <c r="F99" s="140"/>
      <c r="G99" s="134"/>
    </row>
    <row r="100" spans="1:7" ht="12.75" customHeight="1">
      <c r="A100" s="133">
        <f>'Мандатная (список)'!A100</f>
        <v>0</v>
      </c>
      <c r="B100" s="133" t="str">
        <f>'Мандатная (список)'!B100</f>
        <v>Кат-2дев</v>
      </c>
      <c r="C100" s="135" t="str">
        <f>'Мандатная (список)'!C100&amp;CHAR(10)&amp;'Мандатная (список)'!C101&amp;CHAR(10)&amp;'Мандатная (список)'!C102&amp;CHAR(10)&amp;'Мандатная (список)'!C103&amp;CHAR(10)&amp;'Мандатная (список)'!C104&amp;CHAR(10)&amp;'Мандатная (список)'!C105</f>
        <v>"Ромашка" т/к "Норд"
г. Барнаул
</v>
      </c>
      <c r="D100" s="135" t="str">
        <f>'Мандатная (список)'!D100&amp;CHAR(10)&amp;'Мандатная (список)'!D101&amp;CHAR(10)&amp;'Мандатная (список)'!D102&amp;CHAR(10)&amp;'Мандатная (список)'!D103&amp;CHAR(10)&amp;'Мандатная (список)'!D104&amp;CHAR(10)&amp;'Мандатная (список)'!D105</f>
        <v>Маслова Анастасия
Землянова Александра
</v>
      </c>
      <c r="E100" s="133" t="str">
        <f>'Мандатная (список)'!E100&amp;CHAR(10)&amp;'Мандатная (список)'!E101&amp;CHAR(10)&amp;'Мандатная (список)'!E102&amp;CHAR(10)&amp;'Мандатная (список)'!E103&amp;CHAR(10)&amp;'Мандатная (список)'!E104&amp;CHAR(10)&amp;'Мандатная (список)'!E105</f>
        <v>б/р
б/р
</v>
      </c>
      <c r="F100" s="133" t="str">
        <f>'Мандатная (список)'!F100&amp;CHAR(10)&amp;'Мандатная (список)'!F101&amp;CHAR(10)&amp;'Мандатная (список)'!F102&amp;CHAR(10)&amp;'Мандатная (список)'!F103&amp;CHAR(10)&amp;'Мандатная (список)'!F104&amp;CHAR(10)&amp;'Мандатная (список)'!F105</f>
        <v>2003
2003
</v>
      </c>
      <c r="G100" s="133" t="str">
        <f>'Мандатная (список)'!G100&amp;CHAR(10)&amp;'Мандатная (список)'!G101&amp;CHAR(10)&amp;'Мандатная (список)'!G102&amp;CHAR(10)&amp;'Мандатная (список)'!G103&amp;CHAR(10)&amp;'Мандатная (список)'!G104&amp;CHAR(10)&amp;'Мандатная (список)'!G105</f>
        <v>
</v>
      </c>
    </row>
    <row r="101" spans="1:7" ht="12.75">
      <c r="A101" s="134"/>
      <c r="B101" s="134"/>
      <c r="C101" s="136"/>
      <c r="D101" s="138"/>
      <c r="E101" s="134"/>
      <c r="F101" s="134"/>
      <c r="G101" s="134"/>
    </row>
    <row r="102" spans="1:7" ht="12.75">
      <c r="A102" s="134"/>
      <c r="B102" s="134"/>
      <c r="C102" s="136"/>
      <c r="D102" s="138"/>
      <c r="E102" s="134"/>
      <c r="F102" s="134"/>
      <c r="G102" s="134"/>
    </row>
    <row r="103" spans="1:7" ht="12.75">
      <c r="A103" s="134"/>
      <c r="B103" s="134"/>
      <c r="C103" s="136"/>
      <c r="D103" s="138"/>
      <c r="E103" s="134"/>
      <c r="F103" s="134"/>
      <c r="G103" s="134"/>
    </row>
    <row r="104" spans="1:7" ht="12.75">
      <c r="A104" s="134"/>
      <c r="B104" s="134"/>
      <c r="C104" s="136"/>
      <c r="D104" s="138"/>
      <c r="E104" s="134"/>
      <c r="F104" s="134"/>
      <c r="G104" s="134"/>
    </row>
    <row r="105" spans="1:7" ht="12.75">
      <c r="A105" s="134"/>
      <c r="B105" s="134"/>
      <c r="C105" s="137"/>
      <c r="D105" s="139"/>
      <c r="E105" s="134"/>
      <c r="F105" s="140"/>
      <c r="G105" s="134"/>
    </row>
    <row r="106" spans="1:7" ht="12.75" customHeight="1">
      <c r="A106" s="133">
        <f>'Мандатная (список)'!A106</f>
        <v>0</v>
      </c>
      <c r="B106" s="133" t="str">
        <f>'Мандатная (список)'!B106</f>
        <v>Кат-2дев</v>
      </c>
      <c r="C106" s="135" t="str">
        <f>'Мандатная (список)'!C106&amp;CHAR(10)&amp;'Мандатная (список)'!C107&amp;CHAR(10)&amp;'Мандатная (список)'!C108&amp;CHAR(10)&amp;'Мандатная (список)'!C109&amp;CHAR(10)&amp;'Мандатная (список)'!C110&amp;CHAR(10)&amp;'Мандатная (список)'!C111</f>
        <v>"Ромашка" т/к "Норд"
г. Барнаул
</v>
      </c>
      <c r="D106" s="135" t="str">
        <f>'Мандатная (список)'!D106&amp;CHAR(10)&amp;'Мандатная (список)'!D107&amp;CHAR(10)&amp;'Мандатная (список)'!D108&amp;CHAR(10)&amp;'Мандатная (список)'!D109&amp;CHAR(10)&amp;'Мандатная (список)'!D110&amp;CHAR(10)&amp;'Мандатная (список)'!D111</f>
        <v>Зенкина Алина
Игнатенко Елизавета
</v>
      </c>
      <c r="E106" s="133" t="str">
        <f>'Мандатная (список)'!E106&amp;CHAR(10)&amp;'Мандатная (список)'!E107&amp;CHAR(10)&amp;'Мандатная (список)'!E108&amp;CHAR(10)&amp;'Мандатная (список)'!E109&amp;CHAR(10)&amp;'Мандатная (список)'!E110&amp;CHAR(10)&amp;'Мандатная (список)'!E111</f>
        <v>б/р
б/р
</v>
      </c>
      <c r="F106" s="133" t="str">
        <f>'Мандатная (список)'!F106&amp;CHAR(10)&amp;'Мандатная (список)'!F107&amp;CHAR(10)&amp;'Мандатная (список)'!F108&amp;CHAR(10)&amp;'Мандатная (список)'!F109&amp;CHAR(10)&amp;'Мандатная (список)'!F110&amp;CHAR(10)&amp;'Мандатная (список)'!F111</f>
        <v>2004
2003
</v>
      </c>
      <c r="G106" s="133" t="str">
        <f>'Мандатная (список)'!G106&amp;CHAR(10)&amp;'Мандатная (список)'!G107&amp;CHAR(10)&amp;'Мандатная (список)'!G108&amp;CHAR(10)&amp;'Мандатная (список)'!G109&amp;CHAR(10)&amp;'Мандатная (список)'!G110&amp;CHAR(10)&amp;'Мандатная (список)'!G111</f>
        <v>
</v>
      </c>
    </row>
    <row r="107" spans="1:7" ht="12.75">
      <c r="A107" s="134"/>
      <c r="B107" s="134"/>
      <c r="C107" s="136"/>
      <c r="D107" s="138"/>
      <c r="E107" s="134"/>
      <c r="F107" s="134"/>
      <c r="G107" s="134"/>
    </row>
    <row r="108" spans="1:7" ht="12.75">
      <c r="A108" s="134"/>
      <c r="B108" s="134"/>
      <c r="C108" s="136"/>
      <c r="D108" s="138"/>
      <c r="E108" s="134"/>
      <c r="F108" s="134"/>
      <c r="G108" s="134"/>
    </row>
    <row r="109" spans="1:7" ht="12.75">
      <c r="A109" s="134"/>
      <c r="B109" s="134"/>
      <c r="C109" s="136"/>
      <c r="D109" s="138"/>
      <c r="E109" s="134"/>
      <c r="F109" s="134"/>
      <c r="G109" s="134"/>
    </row>
    <row r="110" spans="1:7" ht="12.75">
      <c r="A110" s="134"/>
      <c r="B110" s="134"/>
      <c r="C110" s="136"/>
      <c r="D110" s="138"/>
      <c r="E110" s="134"/>
      <c r="F110" s="134"/>
      <c r="G110" s="134"/>
    </row>
    <row r="111" spans="1:7" ht="12.75">
      <c r="A111" s="134"/>
      <c r="B111" s="134"/>
      <c r="C111" s="137"/>
      <c r="D111" s="139"/>
      <c r="E111" s="134"/>
      <c r="F111" s="140"/>
      <c r="G111" s="134"/>
    </row>
    <row r="112" spans="1:7" ht="12.75" customHeight="1">
      <c r="A112" s="133">
        <f>'Мандатная (список)'!A112</f>
        <v>0</v>
      </c>
      <c r="B112" s="133" t="str">
        <f>'Мандатная (список)'!B112</f>
        <v>К-1дев</v>
      </c>
      <c r="C112" s="135" t="str">
        <f>'Мандатная (список)'!C112&amp;CHAR(10)&amp;'Мандатная (список)'!C113&amp;CHAR(10)&amp;'Мандатная (список)'!C114&amp;CHAR(10)&amp;'Мандатная (список)'!C115&amp;CHAR(10)&amp;'Мандатная (список)'!C116&amp;CHAR(10)&amp;'Мандатная (список)'!C117</f>
        <v>"Касатки"
г. Бийск
</v>
      </c>
      <c r="D112" s="135" t="str">
        <f>'Мандатная (список)'!D112&amp;CHAR(10)&amp;'Мандатная (список)'!D113&amp;CHAR(10)&amp;'Мандатная (список)'!D114&amp;CHAR(10)&amp;'Мандатная (список)'!D115&amp;CHAR(10)&amp;'Мандатная (список)'!D116&amp;CHAR(10)&amp;'Мандатная (список)'!D117</f>
        <v>Соколова Карина Алексеевна
</v>
      </c>
      <c r="E112" s="133" t="str">
        <f>'Мандатная (список)'!E112&amp;CHAR(10)&amp;'Мандатная (список)'!E113&amp;CHAR(10)&amp;'Мандатная (список)'!E114&amp;CHAR(10)&amp;'Мандатная (список)'!E115&amp;CHAR(10)&amp;'Мандатная (список)'!E116&amp;CHAR(10)&amp;'Мандатная (список)'!E117</f>
        <v>3
</v>
      </c>
      <c r="F112" s="133" t="str">
        <f>'Мандатная (список)'!F112&amp;CHAR(10)&amp;'Мандатная (список)'!F113&amp;CHAR(10)&amp;'Мандатная (список)'!F114&amp;CHAR(10)&amp;'Мандатная (список)'!F115&amp;CHAR(10)&amp;'Мандатная (список)'!F116&amp;CHAR(10)&amp;'Мандатная (список)'!F117</f>
        <v>2012
</v>
      </c>
      <c r="G112" s="133" t="str">
        <f>'Мандатная (список)'!G112&amp;CHAR(10)&amp;'Мандатная (список)'!G113&amp;CHAR(10)&amp;'Мандатная (список)'!G114&amp;CHAR(10)&amp;'Мандатная (список)'!G115&amp;CHAR(10)&amp;'Мандатная (список)'!G116&amp;CHAR(10)&amp;'Мандатная (список)'!G117</f>
        <v>
</v>
      </c>
    </row>
    <row r="113" spans="1:7" ht="12.75">
      <c r="A113" s="134"/>
      <c r="B113" s="134"/>
      <c r="C113" s="136"/>
      <c r="D113" s="138"/>
      <c r="E113" s="134"/>
      <c r="F113" s="134"/>
      <c r="G113" s="134"/>
    </row>
    <row r="114" spans="1:7" ht="12.75">
      <c r="A114" s="134"/>
      <c r="B114" s="134"/>
      <c r="C114" s="136"/>
      <c r="D114" s="138"/>
      <c r="E114" s="134"/>
      <c r="F114" s="134"/>
      <c r="G114" s="134"/>
    </row>
    <row r="115" spans="1:7" ht="12.75">
      <c r="A115" s="134"/>
      <c r="B115" s="134"/>
      <c r="C115" s="136"/>
      <c r="D115" s="138"/>
      <c r="E115" s="134"/>
      <c r="F115" s="134"/>
      <c r="G115" s="134"/>
    </row>
    <row r="116" spans="1:7" ht="12.75">
      <c r="A116" s="134"/>
      <c r="B116" s="134"/>
      <c r="C116" s="136"/>
      <c r="D116" s="138"/>
      <c r="E116" s="134"/>
      <c r="F116" s="134"/>
      <c r="G116" s="134"/>
    </row>
    <row r="117" spans="1:7" ht="12.75">
      <c r="A117" s="134"/>
      <c r="B117" s="134"/>
      <c r="C117" s="137"/>
      <c r="D117" s="139"/>
      <c r="E117" s="134"/>
      <c r="F117" s="140"/>
      <c r="G117" s="134"/>
    </row>
    <row r="118" spans="1:7" ht="12.75" customHeight="1">
      <c r="A118" s="133">
        <f>'Мандатная (список)'!A118</f>
        <v>0</v>
      </c>
      <c r="B118" s="133" t="str">
        <f>'Мандатная (список)'!B118</f>
        <v>К-1дев</v>
      </c>
      <c r="C118" s="135" t="str">
        <f>'Мандатная (список)'!C118&amp;CHAR(10)&amp;'Мандатная (список)'!C119&amp;CHAR(10)&amp;'Мандатная (список)'!C120&amp;CHAR(10)&amp;'Мандатная (список)'!C121&amp;CHAR(10)&amp;'Мандатная (список)'!C122&amp;CHAR(10)&amp;'Мандатная (список)'!C123</f>
        <v>"Касатки"
г. Бийск
</v>
      </c>
      <c r="D118" s="135" t="str">
        <f>'Мандатная (список)'!D118&amp;CHAR(10)&amp;'Мандатная (список)'!D119&amp;CHAR(10)&amp;'Мандатная (список)'!D120&amp;CHAR(10)&amp;'Мандатная (список)'!D121&amp;CHAR(10)&amp;'Мандатная (список)'!D122&amp;CHAR(10)&amp;'Мандатная (список)'!D123</f>
        <v>Вдовина Екатерина Алексеевна
</v>
      </c>
      <c r="E118" s="133" t="str">
        <f>'Мандатная (список)'!E118&amp;CHAR(10)&amp;'Мандатная (список)'!E119&amp;CHAR(10)&amp;'Мандатная (список)'!E120&amp;CHAR(10)&amp;'Мандатная (список)'!E121&amp;CHAR(10)&amp;'Мандатная (список)'!E122&amp;CHAR(10)&amp;'Мандатная (список)'!E123</f>
        <v>3
</v>
      </c>
      <c r="F118" s="133" t="str">
        <f>'Мандатная (список)'!F118&amp;CHAR(10)&amp;'Мандатная (список)'!F119&amp;CHAR(10)&amp;'Мандатная (список)'!F120&amp;CHAR(10)&amp;'Мандатная (список)'!F121&amp;CHAR(10)&amp;'Мандатная (список)'!F122&amp;CHAR(10)&amp;'Мандатная (список)'!F123</f>
        <v>2008
</v>
      </c>
      <c r="G118" s="133" t="str">
        <f>'Мандатная (список)'!G118&amp;CHAR(10)&amp;'Мандатная (список)'!G119&amp;CHAR(10)&amp;'Мандатная (список)'!G120&amp;CHAR(10)&amp;'Мандатная (список)'!G121&amp;CHAR(10)&amp;'Мандатная (список)'!G122&amp;CHAR(10)&amp;'Мандатная (список)'!G123</f>
        <v>
</v>
      </c>
    </row>
    <row r="119" spans="1:7" ht="12.75">
      <c r="A119" s="134"/>
      <c r="B119" s="134"/>
      <c r="C119" s="136"/>
      <c r="D119" s="138"/>
      <c r="E119" s="134"/>
      <c r="F119" s="134"/>
      <c r="G119" s="134"/>
    </row>
    <row r="120" spans="1:7" ht="12.75">
      <c r="A120" s="134"/>
      <c r="B120" s="134"/>
      <c r="C120" s="136"/>
      <c r="D120" s="138"/>
      <c r="E120" s="134"/>
      <c r="F120" s="134"/>
      <c r="G120" s="134"/>
    </row>
    <row r="121" spans="1:7" ht="12.75">
      <c r="A121" s="134"/>
      <c r="B121" s="134"/>
      <c r="C121" s="136"/>
      <c r="D121" s="138"/>
      <c r="E121" s="134"/>
      <c r="F121" s="134"/>
      <c r="G121" s="134"/>
    </row>
    <row r="122" spans="1:7" ht="12.75">
      <c r="A122" s="134"/>
      <c r="B122" s="134"/>
      <c r="C122" s="136"/>
      <c r="D122" s="138"/>
      <c r="E122" s="134"/>
      <c r="F122" s="134"/>
      <c r="G122" s="134"/>
    </row>
    <row r="123" spans="1:7" ht="12.75">
      <c r="A123" s="134"/>
      <c r="B123" s="134"/>
      <c r="C123" s="137"/>
      <c r="D123" s="139"/>
      <c r="E123" s="134"/>
      <c r="F123" s="140"/>
      <c r="G123" s="134"/>
    </row>
    <row r="124" spans="1:7" ht="12.75" customHeight="1">
      <c r="A124" s="133">
        <f>'Мандатная (список)'!A124</f>
        <v>0</v>
      </c>
      <c r="B124" s="133" t="str">
        <f>'Мандатная (список)'!B124</f>
        <v>Кат-2м</v>
      </c>
      <c r="C124" s="135" t="str">
        <f>'Мандатная (список)'!C124&amp;CHAR(10)&amp;'Мандатная (список)'!C125&amp;CHAR(10)&amp;'Мандатная (список)'!C126&amp;CHAR(10)&amp;'Мандатная (список)'!C127&amp;CHAR(10)&amp;'Мандатная (список)'!C128&amp;CHAR(10)&amp;'Мандатная (список)'!C129</f>
        <v>"Алтай Сплав"
п. Тальменка, Алт. край
</v>
      </c>
      <c r="D124" s="135" t="str">
        <f>'Мандатная (список)'!D124&amp;CHAR(10)&amp;'Мандатная (список)'!D125&amp;CHAR(10)&amp;'Мандатная (список)'!D126&amp;CHAR(10)&amp;'Мандатная (список)'!D127&amp;CHAR(10)&amp;'Мандатная (список)'!D128&amp;CHAR(10)&amp;'Мандатная (список)'!D129</f>
        <v>Мышкин Никита Александрович
Титков Константин Владимирович
</v>
      </c>
      <c r="E124" s="133" t="str">
        <f>'Мандатная (список)'!E124&amp;CHAR(10)&amp;'Мандатная (список)'!E125&amp;CHAR(10)&amp;'Мандатная (список)'!E126&amp;CHAR(10)&amp;'Мандатная (список)'!E127&amp;CHAR(10)&amp;'Мандатная (список)'!E128&amp;CHAR(10)&amp;'Мандатная (список)'!E129</f>
        <v>1
1
</v>
      </c>
      <c r="F124" s="133" t="str">
        <f>'Мандатная (список)'!F124&amp;CHAR(10)&amp;'Мандатная (список)'!F125&amp;CHAR(10)&amp;'Мандатная (список)'!F126&amp;CHAR(10)&amp;'Мандатная (список)'!F127&amp;CHAR(10)&amp;'Мандатная (список)'!F128&amp;CHAR(10)&amp;'Мандатная (список)'!F129</f>
        <v>1994
1997
</v>
      </c>
      <c r="G124" s="133" t="str">
        <f>'Мандатная (список)'!G124&amp;CHAR(10)&amp;'Мандатная (список)'!G125&amp;CHAR(10)&amp;'Мандатная (список)'!G126&amp;CHAR(10)&amp;'Мандатная (список)'!G127&amp;CHAR(10)&amp;'Мандатная (список)'!G128&amp;CHAR(10)&amp;'Мандатная (список)'!G129</f>
        <v>
</v>
      </c>
    </row>
    <row r="125" spans="1:7" ht="12.75">
      <c r="A125" s="134"/>
      <c r="B125" s="134"/>
      <c r="C125" s="136"/>
      <c r="D125" s="138"/>
      <c r="E125" s="134"/>
      <c r="F125" s="134"/>
      <c r="G125" s="134"/>
    </row>
    <row r="126" spans="1:7" ht="12.75">
      <c r="A126" s="134"/>
      <c r="B126" s="134"/>
      <c r="C126" s="136"/>
      <c r="D126" s="138"/>
      <c r="E126" s="134"/>
      <c r="F126" s="134"/>
      <c r="G126" s="134"/>
    </row>
    <row r="127" spans="1:7" ht="12.75">
      <c r="A127" s="134"/>
      <c r="B127" s="134"/>
      <c r="C127" s="136"/>
      <c r="D127" s="138"/>
      <c r="E127" s="134"/>
      <c r="F127" s="134"/>
      <c r="G127" s="134"/>
    </row>
    <row r="128" spans="1:7" ht="12.75">
      <c r="A128" s="134"/>
      <c r="B128" s="134"/>
      <c r="C128" s="136"/>
      <c r="D128" s="138"/>
      <c r="E128" s="134"/>
      <c r="F128" s="134"/>
      <c r="G128" s="134"/>
    </row>
    <row r="129" spans="1:7" ht="12.75">
      <c r="A129" s="134"/>
      <c r="B129" s="134"/>
      <c r="C129" s="137"/>
      <c r="D129" s="139"/>
      <c r="E129" s="134"/>
      <c r="F129" s="140"/>
      <c r="G129" s="134"/>
    </row>
    <row r="130" spans="1:7" ht="12.75" customHeight="1">
      <c r="A130" s="133">
        <f>'Мандатная (список)'!A130</f>
        <v>0</v>
      </c>
      <c r="B130" s="133" t="str">
        <f>'Мандатная (список)'!B130</f>
        <v>Кат-2м</v>
      </c>
      <c r="C130" s="135" t="str">
        <f>'Мандатная (список)'!C130&amp;CHAR(10)&amp;'Мандатная (список)'!C131&amp;CHAR(10)&amp;'Мандатная (список)'!C132&amp;CHAR(10)&amp;'Мандатная (список)'!C133&amp;CHAR(10)&amp;'Мандатная (список)'!C134&amp;CHAR(10)&amp;'Мандатная (список)'!C135</f>
        <v>"Алтай Сплав"
п. Тальменка, Алт. край
</v>
      </c>
      <c r="D130" s="135" t="str">
        <f>'Мандатная (список)'!D130&amp;CHAR(10)&amp;'Мандатная (список)'!D131&amp;CHAR(10)&amp;'Мандатная (список)'!D132&amp;CHAR(10)&amp;'Мандатная (список)'!D133&amp;CHAR(10)&amp;'Мандатная (список)'!D134&amp;CHAR(10)&amp;'Мандатная (список)'!D135</f>
        <v>Долженко Александр Сергеевич
Соловьёв Роман
</v>
      </c>
      <c r="E130" s="133" t="str">
        <f>'Мандатная (список)'!E130&amp;CHAR(10)&amp;'Мандатная (список)'!E131&amp;CHAR(10)&amp;'Мандатная (список)'!E132&amp;CHAR(10)&amp;'Мандатная (список)'!E133&amp;CHAR(10)&amp;'Мандатная (список)'!E134&amp;CHAR(10)&amp;'Мандатная (список)'!E135</f>
        <v>б/р
б/р
</v>
      </c>
      <c r="F130" s="133" t="str">
        <f>'Мандатная (список)'!F130&amp;CHAR(10)&amp;'Мандатная (список)'!F131&amp;CHAR(10)&amp;'Мандатная (список)'!F132&amp;CHAR(10)&amp;'Мандатная (список)'!F133&amp;CHAR(10)&amp;'Мандатная (список)'!F134&amp;CHAR(10)&amp;'Мандатная (список)'!F135</f>
        <v>1997
1997
</v>
      </c>
      <c r="G130" s="133" t="str">
        <f>'Мандатная (список)'!G130&amp;CHAR(10)&amp;'Мандатная (список)'!G131&amp;CHAR(10)&amp;'Мандатная (список)'!G132&amp;CHAR(10)&amp;'Мандатная (список)'!G133&amp;CHAR(10)&amp;'Мандатная (список)'!G134&amp;CHAR(10)&amp;'Мандатная (список)'!G135</f>
        <v>
</v>
      </c>
    </row>
    <row r="131" spans="1:7" ht="12.75">
      <c r="A131" s="134"/>
      <c r="B131" s="134"/>
      <c r="C131" s="136"/>
      <c r="D131" s="138"/>
      <c r="E131" s="134"/>
      <c r="F131" s="134"/>
      <c r="G131" s="134"/>
    </row>
    <row r="132" spans="1:7" ht="12.75">
      <c r="A132" s="134"/>
      <c r="B132" s="134"/>
      <c r="C132" s="136"/>
      <c r="D132" s="138"/>
      <c r="E132" s="134"/>
      <c r="F132" s="134"/>
      <c r="G132" s="134"/>
    </row>
    <row r="133" spans="1:7" ht="12.75">
      <c r="A133" s="134"/>
      <c r="B133" s="134"/>
      <c r="C133" s="136"/>
      <c r="D133" s="138"/>
      <c r="E133" s="134"/>
      <c r="F133" s="134"/>
      <c r="G133" s="134"/>
    </row>
    <row r="134" spans="1:7" ht="12.75">
      <c r="A134" s="134"/>
      <c r="B134" s="134"/>
      <c r="C134" s="136"/>
      <c r="D134" s="138"/>
      <c r="E134" s="134"/>
      <c r="F134" s="134"/>
      <c r="G134" s="134"/>
    </row>
    <row r="135" spans="1:7" ht="12.75">
      <c r="A135" s="134"/>
      <c r="B135" s="134"/>
      <c r="C135" s="137"/>
      <c r="D135" s="139"/>
      <c r="E135" s="134"/>
      <c r="F135" s="140"/>
      <c r="G135" s="134"/>
    </row>
    <row r="136" spans="1:7" ht="12.75" customHeight="1">
      <c r="A136" s="133">
        <f>'Мандатная (список)'!A136</f>
        <v>0</v>
      </c>
      <c r="B136" s="133" t="str">
        <f>'Мандатная (список)'!B136</f>
        <v>Кат-2Тж</v>
      </c>
      <c r="C136" s="135" t="str">
        <f>'Мандатная (список)'!C136&amp;CHAR(10)&amp;'Мандатная (список)'!C137&amp;CHAR(10)&amp;'Мандатная (список)'!C138&amp;CHAR(10)&amp;'Мандатная (список)'!C139&amp;CHAR(10)&amp;'Мандатная (список)'!C140&amp;CHAR(10)&amp;'Мандатная (список)'!C141</f>
        <v>АКАТ "Пульсар"
г. Барнаул
</v>
      </c>
      <c r="D136" s="135" t="str">
        <f>'Мандатная (список)'!D136&amp;CHAR(10)&amp;'Мандатная (список)'!D137&amp;CHAR(10)&amp;'Мандатная (список)'!D138&amp;CHAR(10)&amp;'Мандатная (список)'!D139&amp;CHAR(10)&amp;'Мандатная (список)'!D140&amp;CHAR(10)&amp;'Мандатная (список)'!D141</f>
        <v>Чумакина Валерия Григорьевна
Шишка Светлана Александровна
</v>
      </c>
      <c r="E136" s="133" t="str">
        <f>'Мандатная (список)'!E136&amp;CHAR(10)&amp;'Мандатная (список)'!E137&amp;CHAR(10)&amp;'Мандатная (список)'!E138&amp;CHAR(10)&amp;'Мандатная (список)'!E139&amp;CHAR(10)&amp;'Мандатная (список)'!E140&amp;CHAR(10)&amp;'Мандатная (список)'!E141</f>
        <v>б/р
б/р
</v>
      </c>
      <c r="F136" s="133" t="str">
        <f>'Мандатная (список)'!F136&amp;CHAR(10)&amp;'Мандатная (список)'!F137&amp;CHAR(10)&amp;'Мандатная (список)'!F138&amp;CHAR(10)&amp;'Мандатная (список)'!F139&amp;CHAR(10)&amp;'Мандатная (список)'!F140&amp;CHAR(10)&amp;'Мандатная (список)'!F141</f>
        <v>1999
1999
</v>
      </c>
      <c r="G136" s="133" t="str">
        <f>'Мандатная (список)'!G136&amp;CHAR(10)&amp;'Мандатная (список)'!G137&amp;CHAR(10)&amp;'Мандатная (список)'!G138&amp;CHAR(10)&amp;'Мандатная (список)'!G139&amp;CHAR(10)&amp;'Мандатная (список)'!G140&amp;CHAR(10)&amp;'Мандатная (список)'!G141</f>
        <v>
</v>
      </c>
    </row>
    <row r="137" spans="1:7" ht="12.75">
      <c r="A137" s="134"/>
      <c r="B137" s="134"/>
      <c r="C137" s="136"/>
      <c r="D137" s="138"/>
      <c r="E137" s="134"/>
      <c r="F137" s="134"/>
      <c r="G137" s="134"/>
    </row>
    <row r="138" spans="1:7" ht="12.75">
      <c r="A138" s="134"/>
      <c r="B138" s="134"/>
      <c r="C138" s="136"/>
      <c r="D138" s="138"/>
      <c r="E138" s="134"/>
      <c r="F138" s="134"/>
      <c r="G138" s="134"/>
    </row>
    <row r="139" spans="1:7" ht="12.75">
      <c r="A139" s="134"/>
      <c r="B139" s="134"/>
      <c r="C139" s="136"/>
      <c r="D139" s="138"/>
      <c r="E139" s="134"/>
      <c r="F139" s="134"/>
      <c r="G139" s="134"/>
    </row>
    <row r="140" spans="1:7" ht="12.75">
      <c r="A140" s="134"/>
      <c r="B140" s="134"/>
      <c r="C140" s="136"/>
      <c r="D140" s="138"/>
      <c r="E140" s="134"/>
      <c r="F140" s="134"/>
      <c r="G140" s="134"/>
    </row>
    <row r="141" spans="1:7" ht="12.75">
      <c r="A141" s="134"/>
      <c r="B141" s="134"/>
      <c r="C141" s="137"/>
      <c r="D141" s="139"/>
      <c r="E141" s="134"/>
      <c r="F141" s="140"/>
      <c r="G141" s="134"/>
    </row>
    <row r="142" spans="1:7" ht="12.75" customHeight="1">
      <c r="A142" s="133">
        <f>'Мандатная (список)'!A142</f>
        <v>0</v>
      </c>
      <c r="B142" s="133" t="str">
        <f>'Мандатная (список)'!B142</f>
        <v>Кат-2Тм</v>
      </c>
      <c r="C142" s="135" t="str">
        <f>'Мандатная (список)'!C142&amp;CHAR(10)&amp;'Мандатная (список)'!C143&amp;CHAR(10)&amp;'Мандатная (список)'!C144&amp;CHAR(10)&amp;'Мандатная (список)'!C145&amp;CHAR(10)&amp;'Мандатная (список)'!C146&amp;CHAR(10)&amp;'Мандатная (список)'!C147</f>
        <v>АКАТ "Пульсар"
г. Барнаул
</v>
      </c>
      <c r="D142" s="135" t="str">
        <f>'Мандатная (список)'!D142&amp;CHAR(10)&amp;'Мандатная (список)'!D143&amp;CHAR(10)&amp;'Мандатная (список)'!D144&amp;CHAR(10)&amp;'Мандатная (список)'!D145&amp;CHAR(10)&amp;'Мандатная (список)'!D146&amp;CHAR(10)&amp;'Мандатная (список)'!D147</f>
        <v>Тырышкин Дмитрий Вячеславович
Варлаков Сергей Валерьевич
</v>
      </c>
      <c r="E142" s="133" t="str">
        <f>'Мандатная (список)'!E142&amp;CHAR(10)&amp;'Мандатная (список)'!E143&amp;CHAR(10)&amp;'Мандатная (список)'!E144&amp;CHAR(10)&amp;'Мандатная (список)'!E145&amp;CHAR(10)&amp;'Мандатная (список)'!E146&amp;CHAR(10)&amp;'Мандатная (список)'!E147</f>
        <v>КМС
б/р
</v>
      </c>
      <c r="F142" s="133" t="str">
        <f>'Мандатная (список)'!F142&amp;CHAR(10)&amp;'Мандатная (список)'!F143&amp;CHAR(10)&amp;'Мандатная (список)'!F144&amp;CHAR(10)&amp;'Мандатная (список)'!F145&amp;CHAR(10)&amp;'Мандатная (список)'!F146&amp;CHAR(10)&amp;'Мандатная (список)'!F147</f>
        <v>1979
1975
</v>
      </c>
      <c r="G142" s="133" t="str">
        <f>'Мандатная (список)'!G142&amp;CHAR(10)&amp;'Мандатная (список)'!G143&amp;CHAR(10)&amp;'Мандатная (список)'!G144&amp;CHAR(10)&amp;'Мандатная (список)'!G145&amp;CHAR(10)&amp;'Мандатная (список)'!G146&amp;CHAR(10)&amp;'Мандатная (список)'!G147</f>
        <v>
</v>
      </c>
    </row>
    <row r="143" spans="1:7" ht="12.75">
      <c r="A143" s="134"/>
      <c r="B143" s="134"/>
      <c r="C143" s="136"/>
      <c r="D143" s="138"/>
      <c r="E143" s="134"/>
      <c r="F143" s="134"/>
      <c r="G143" s="134"/>
    </row>
    <row r="144" spans="1:7" ht="12.75">
      <c r="A144" s="134"/>
      <c r="B144" s="134"/>
      <c r="C144" s="136"/>
      <c r="D144" s="138"/>
      <c r="E144" s="134"/>
      <c r="F144" s="134"/>
      <c r="G144" s="134"/>
    </row>
    <row r="145" spans="1:7" ht="12.75">
      <c r="A145" s="134"/>
      <c r="B145" s="134"/>
      <c r="C145" s="136"/>
      <c r="D145" s="138"/>
      <c r="E145" s="134"/>
      <c r="F145" s="134"/>
      <c r="G145" s="134"/>
    </row>
    <row r="146" spans="1:7" ht="12.75">
      <c r="A146" s="134"/>
      <c r="B146" s="134"/>
      <c r="C146" s="136"/>
      <c r="D146" s="138"/>
      <c r="E146" s="134"/>
      <c r="F146" s="134"/>
      <c r="G146" s="134"/>
    </row>
    <row r="147" spans="1:7" ht="12.75">
      <c r="A147" s="134"/>
      <c r="B147" s="134"/>
      <c r="C147" s="137"/>
      <c r="D147" s="139"/>
      <c r="E147" s="134"/>
      <c r="F147" s="140"/>
      <c r="G147" s="134"/>
    </row>
    <row r="148" spans="1:7" ht="12.75" customHeight="1">
      <c r="A148" s="133">
        <f>'Мандатная (список)'!A148</f>
        <v>0</v>
      </c>
      <c r="B148" s="133" t="str">
        <f>'Мандатная (список)'!B148</f>
        <v>Кат-2Тм</v>
      </c>
      <c r="C148" s="135" t="str">
        <f>'Мандатная (список)'!C148&amp;CHAR(10)&amp;'Мандатная (список)'!C149&amp;CHAR(10)&amp;'Мандатная (список)'!C150&amp;CHAR(10)&amp;'Мандатная (список)'!C151&amp;CHAR(10)&amp;'Мандатная (список)'!C152&amp;CHAR(10)&amp;'Мандатная (список)'!C153</f>
        <v>"ЕлкиТур"
</v>
      </c>
      <c r="D148" s="135" t="str">
        <f>'Мандатная (список)'!D148&amp;CHAR(10)&amp;'Мандатная (список)'!D149&amp;CHAR(10)&amp;'Мандатная (список)'!D150&amp;CHAR(10)&amp;'Мандатная (список)'!D151&amp;CHAR(10)&amp;'Мандатная (список)'!D152&amp;CHAR(10)&amp;'Мандатная (список)'!D153</f>
        <v>Мананников Дмитрий
Шагалин Данил
</v>
      </c>
      <c r="E148" s="133" t="str">
        <f>'Мандатная (список)'!E148&amp;CHAR(10)&amp;'Мандатная (список)'!E149&amp;CHAR(10)&amp;'Мандатная (список)'!E150&amp;CHAR(10)&amp;'Мандатная (список)'!E151&amp;CHAR(10)&amp;'Мандатная (список)'!E152&amp;CHAR(10)&amp;'Мандатная (список)'!E153</f>
        <v>б/р
б/р
</v>
      </c>
      <c r="F148" s="133" t="str">
        <f>'Мандатная (список)'!F148&amp;CHAR(10)&amp;'Мандатная (список)'!F149&amp;CHAR(10)&amp;'Мандатная (список)'!F150&amp;CHAR(10)&amp;'Мандатная (список)'!F151&amp;CHAR(10)&amp;'Мандатная (список)'!F152&amp;CHAR(10)&amp;'Мандатная (список)'!F153</f>
        <v>1988
1992
</v>
      </c>
      <c r="G148" s="133" t="str">
        <f>'Мандатная (список)'!G148&amp;CHAR(10)&amp;'Мандатная (список)'!G149&amp;CHAR(10)&amp;'Мандатная (список)'!G150&amp;CHAR(10)&amp;'Мандатная (список)'!G151&amp;CHAR(10)&amp;'Мандатная (список)'!G152&amp;CHAR(10)&amp;'Мандатная (список)'!G153</f>
        <v>
</v>
      </c>
    </row>
    <row r="149" spans="1:7" ht="12.75">
      <c r="A149" s="134"/>
      <c r="B149" s="134"/>
      <c r="C149" s="136"/>
      <c r="D149" s="138"/>
      <c r="E149" s="134"/>
      <c r="F149" s="134"/>
      <c r="G149" s="134"/>
    </row>
    <row r="150" spans="1:7" ht="12.75">
      <c r="A150" s="134"/>
      <c r="B150" s="134"/>
      <c r="C150" s="136"/>
      <c r="D150" s="138"/>
      <c r="E150" s="134"/>
      <c r="F150" s="134"/>
      <c r="G150" s="134"/>
    </row>
    <row r="151" spans="1:7" ht="12.75">
      <c r="A151" s="134"/>
      <c r="B151" s="134"/>
      <c r="C151" s="136"/>
      <c r="D151" s="138"/>
      <c r="E151" s="134"/>
      <c r="F151" s="134"/>
      <c r="G151" s="134"/>
    </row>
    <row r="152" spans="1:7" ht="12.75">
      <c r="A152" s="134"/>
      <c r="B152" s="134"/>
      <c r="C152" s="136"/>
      <c r="D152" s="138"/>
      <c r="E152" s="134"/>
      <c r="F152" s="134"/>
      <c r="G152" s="134"/>
    </row>
    <row r="153" spans="1:7" ht="12.75">
      <c r="A153" s="134"/>
      <c r="B153" s="134"/>
      <c r="C153" s="137"/>
      <c r="D153" s="139"/>
      <c r="E153" s="134"/>
      <c r="F153" s="140"/>
      <c r="G153" s="134"/>
    </row>
    <row r="154" spans="1:7" ht="12.75" customHeight="1">
      <c r="A154" s="133">
        <f>'Мандатная (список)'!A154</f>
        <v>0</v>
      </c>
      <c r="B154" s="133">
        <f>'Мандатная (список)'!B154</f>
        <v>0</v>
      </c>
      <c r="C154" s="135" t="str">
        <f>'Мандатная (список)'!C154&amp;CHAR(10)&amp;'Мандатная (список)'!C155&amp;CHAR(10)&amp;'Мандатная (список)'!C156&amp;CHAR(10)&amp;'Мандатная (список)'!C157&amp;CHAR(10)&amp;'Мандатная (список)'!C158&amp;CHAR(10)&amp;'Мандатная (список)'!C159</f>
        <v>"Сибирь"
г. Новосибирск
</v>
      </c>
      <c r="D154" s="135" t="str">
        <f>'Мандатная (список)'!D154&amp;CHAR(10)&amp;'Мандатная (список)'!D155&amp;CHAR(10)&amp;'Мандатная (список)'!D156&amp;CHAR(10)&amp;'Мандатная (список)'!D157&amp;CHAR(10)&amp;'Мандатная (список)'!D158&amp;CHAR(10)&amp;'Мандатная (список)'!D159</f>
        <v>Молоков Артём Максимович
Коротенко Алексей Николаевич
Зеленкин Константин Юрьевич
Авдеев Дмитрий Сергеевич
</v>
      </c>
      <c r="E154" s="133" t="str">
        <f>'Мандатная (список)'!E154&amp;CHAR(10)&amp;'Мандатная (список)'!E155&amp;CHAR(10)&amp;'Мандатная (список)'!E156&amp;CHAR(10)&amp;'Мандатная (список)'!E157&amp;CHAR(10)&amp;'Мандатная (список)'!E158&amp;CHAR(10)&amp;'Мандатная (список)'!E159</f>
        <v>б/р
1
МС
б/р
</v>
      </c>
      <c r="F154" s="133" t="str">
        <f>'Мандатная (список)'!F154&amp;CHAR(10)&amp;'Мандатная (список)'!F155&amp;CHAR(10)&amp;'Мандатная (список)'!F156&amp;CHAR(10)&amp;'Мандатная (список)'!F157&amp;CHAR(10)&amp;'Мандатная (список)'!F158&amp;CHAR(10)&amp;'Мандатная (список)'!F159</f>
        <v>2000
1979
1984
2000
</v>
      </c>
      <c r="G154" s="133" t="str">
        <f>'Мандатная (список)'!G154&amp;CHAR(10)&amp;'Мандатная (список)'!G155&amp;CHAR(10)&amp;'Мандатная (список)'!G156&amp;CHAR(10)&amp;'Мандатная (список)'!G157&amp;CHAR(10)&amp;'Мандатная (список)'!G158&amp;CHAR(10)&amp;'Мандатная (список)'!G159</f>
        <v>
</v>
      </c>
    </row>
    <row r="155" spans="1:7" ht="12.75">
      <c r="A155" s="134"/>
      <c r="B155" s="134"/>
      <c r="C155" s="136"/>
      <c r="D155" s="138"/>
      <c r="E155" s="134"/>
      <c r="F155" s="134"/>
      <c r="G155" s="134"/>
    </row>
    <row r="156" spans="1:7" ht="12.75">
      <c r="A156" s="134"/>
      <c r="B156" s="134"/>
      <c r="C156" s="136"/>
      <c r="D156" s="138"/>
      <c r="E156" s="134"/>
      <c r="F156" s="134"/>
      <c r="G156" s="134"/>
    </row>
    <row r="157" spans="1:7" ht="12.75">
      <c r="A157" s="134"/>
      <c r="B157" s="134"/>
      <c r="C157" s="136"/>
      <c r="D157" s="138"/>
      <c r="E157" s="134"/>
      <c r="F157" s="134"/>
      <c r="G157" s="134"/>
    </row>
    <row r="158" spans="1:7" ht="12.75">
      <c r="A158" s="134"/>
      <c r="B158" s="134"/>
      <c r="C158" s="136"/>
      <c r="D158" s="138"/>
      <c r="E158" s="134"/>
      <c r="F158" s="134"/>
      <c r="G158" s="134"/>
    </row>
    <row r="159" spans="1:7" ht="12.75">
      <c r="A159" s="134"/>
      <c r="B159" s="134"/>
      <c r="C159" s="137"/>
      <c r="D159" s="139"/>
      <c r="E159" s="134"/>
      <c r="F159" s="140"/>
      <c r="G159" s="134"/>
    </row>
    <row r="160" spans="1:7" ht="12.75" customHeight="1">
      <c r="A160" s="133">
        <f>'Мандатная (список)'!A160</f>
        <v>16</v>
      </c>
      <c r="B160" s="133" t="str">
        <f>'Мандатная (список)'!B160</f>
        <v>R6ю</v>
      </c>
      <c r="C160" s="135" t="str">
        <f>'Мандатная (список)'!C160&amp;CHAR(10)&amp;'Мандатная (список)'!C161&amp;CHAR(10)&amp;'Мандатная (список)'!C162&amp;CHAR(10)&amp;'Мандатная (список)'!C163&amp;CHAR(10)&amp;'Мандатная (список)'!C164&amp;CHAR(10)&amp;'Мандатная (список)'!C165</f>
        <v>"Алые паруса"
г. Барнаул
</v>
      </c>
      <c r="D160" s="135" t="str">
        <f>'Мандатная (список)'!D160&amp;CHAR(10)&amp;'Мандатная (список)'!D161&amp;CHAR(10)&amp;'Мандатная (список)'!D162&amp;CHAR(10)&amp;'Мандатная (список)'!D163&amp;CHAR(10)&amp;'Мандатная (список)'!D164&amp;CHAR(10)&amp;'Мандатная (список)'!D165</f>
        <v>Акимов Сергей Сергеевич
Полысаев Владимир Игоревич
Дерябин Владимир Евгеньевич
Домбровский Максим
Попов Данил
Зырянов Аким Олегович</v>
      </c>
      <c r="E160" s="133" t="str">
        <f>'Мандатная (список)'!E160&amp;CHAR(10)&amp;'Мандатная (список)'!E161&amp;CHAR(10)&amp;'Мандатная (список)'!E162&amp;CHAR(10)&amp;'Мандатная (список)'!E163&amp;CHAR(10)&amp;'Мандатная (список)'!E164&amp;CHAR(10)&amp;'Мандатная (список)'!E165</f>
        <v>б/р
б/р
3
б/р
б/р
б/р</v>
      </c>
      <c r="F160" s="133" t="str">
        <f>'Мандатная (список)'!F160&amp;CHAR(10)&amp;'Мандатная (список)'!F161&amp;CHAR(10)&amp;'Мандатная (список)'!F162&amp;CHAR(10)&amp;'Мандатная (список)'!F163&amp;CHAR(10)&amp;'Мандатная (список)'!F164&amp;CHAR(10)&amp;'Мандатная (список)'!F165</f>
        <v>
2003
2005
2000</v>
      </c>
      <c r="G160" s="133" t="str">
        <f>'Мандатная (список)'!G160&amp;CHAR(10)&amp;'Мандатная (список)'!G161&amp;CHAR(10)&amp;'Мандатная (список)'!G162&amp;CHAR(10)&amp;'Мандатная (список)'!G163&amp;CHAR(10)&amp;'Мандатная (список)'!G164&amp;CHAR(10)&amp;'Мандатная (список)'!G165</f>
        <v>
</v>
      </c>
    </row>
    <row r="161" spans="1:7" ht="12.75">
      <c r="A161" s="134"/>
      <c r="B161" s="134"/>
      <c r="C161" s="136"/>
      <c r="D161" s="138"/>
      <c r="E161" s="134"/>
      <c r="F161" s="134"/>
      <c r="G161" s="134"/>
    </row>
    <row r="162" spans="1:7" ht="12.75">
      <c r="A162" s="134"/>
      <c r="B162" s="134"/>
      <c r="C162" s="136"/>
      <c r="D162" s="138"/>
      <c r="E162" s="134"/>
      <c r="F162" s="134"/>
      <c r="G162" s="134"/>
    </row>
    <row r="163" spans="1:7" ht="12.75">
      <c r="A163" s="134"/>
      <c r="B163" s="134"/>
      <c r="C163" s="136"/>
      <c r="D163" s="138"/>
      <c r="E163" s="134"/>
      <c r="F163" s="134"/>
      <c r="G163" s="134"/>
    </row>
    <row r="164" spans="1:7" ht="12.75">
      <c r="A164" s="134"/>
      <c r="B164" s="134"/>
      <c r="C164" s="136"/>
      <c r="D164" s="138"/>
      <c r="E164" s="134"/>
      <c r="F164" s="134"/>
      <c r="G164" s="134"/>
    </row>
    <row r="165" spans="1:7" ht="12.75">
      <c r="A165" s="134"/>
      <c r="B165" s="134"/>
      <c r="C165" s="137"/>
      <c r="D165" s="139"/>
      <c r="E165" s="134"/>
      <c r="F165" s="140"/>
      <c r="G165" s="134"/>
    </row>
    <row r="166" spans="1:7" ht="12.75" customHeight="1">
      <c r="A166" s="133">
        <f>'Мандатная (список)'!A166</f>
        <v>0</v>
      </c>
      <c r="B166" s="133" t="str">
        <f>'Мандатная (список)'!B166</f>
        <v>Кат-2ж</v>
      </c>
      <c r="C166" s="135" t="str">
        <f>'Мандатная (список)'!C166&amp;CHAR(10)&amp;'Мандатная (список)'!C167&amp;CHAR(10)&amp;'Мандатная (список)'!C168&amp;CHAR(10)&amp;'Мандатная (список)'!C169&amp;CHAR(10)&amp;'Мандатная (список)'!C170&amp;CHAR(10)&amp;'Мандатная (список)'!C171</f>
        <v>"Ромашка" т/к "Норд"
г. Барнаул
</v>
      </c>
      <c r="D166" s="135" t="str">
        <f>'Мандатная (список)'!D166&amp;CHAR(10)&amp;'Мандатная (список)'!D167&amp;CHAR(10)&amp;'Мандатная (список)'!D168&amp;CHAR(10)&amp;'Мандатная (список)'!D169&amp;CHAR(10)&amp;'Мандатная (список)'!D170&amp;CHAR(10)&amp;'Мандатная (список)'!D171</f>
        <v>Кулакова Анна Васильевна
Коваленко Анастасия
</v>
      </c>
      <c r="E166" s="133" t="str">
        <f>'Мандатная (список)'!E166&amp;CHAR(10)&amp;'Мандатная (список)'!E167&amp;CHAR(10)&amp;'Мандатная (список)'!E168&amp;CHAR(10)&amp;'Мандатная (список)'!E169&amp;CHAR(10)&amp;'Мандатная (список)'!E170&amp;CHAR(10)&amp;'Мандатная (список)'!E171</f>
        <v>3
б/р
</v>
      </c>
      <c r="F166" s="133" t="str">
        <f>'Мандатная (список)'!F166&amp;CHAR(10)&amp;'Мандатная (список)'!F167&amp;CHAR(10)&amp;'Мандатная (список)'!F168&amp;CHAR(10)&amp;'Мандатная (список)'!F169&amp;CHAR(10)&amp;'Мандатная (список)'!F170&amp;CHAR(10)&amp;'Мандатная (список)'!F171</f>
        <v>1995
1995
</v>
      </c>
      <c r="G166" s="133" t="str">
        <f>'Мандатная (список)'!G166&amp;CHAR(10)&amp;'Мандатная (список)'!G167&amp;CHAR(10)&amp;'Мандатная (список)'!G168&amp;CHAR(10)&amp;'Мандатная (список)'!G169&amp;CHAR(10)&amp;'Мандатная (список)'!G170&amp;CHAR(10)&amp;'Мандатная (список)'!G171</f>
        <v>
</v>
      </c>
    </row>
    <row r="167" spans="1:7" ht="12.75">
      <c r="A167" s="134"/>
      <c r="B167" s="134"/>
      <c r="C167" s="136"/>
      <c r="D167" s="138"/>
      <c r="E167" s="134"/>
      <c r="F167" s="134"/>
      <c r="G167" s="134"/>
    </row>
    <row r="168" spans="1:7" ht="12.75">
      <c r="A168" s="134"/>
      <c r="B168" s="134"/>
      <c r="C168" s="136"/>
      <c r="D168" s="138"/>
      <c r="E168" s="134"/>
      <c r="F168" s="134"/>
      <c r="G168" s="134"/>
    </row>
    <row r="169" spans="1:7" ht="12.75">
      <c r="A169" s="134"/>
      <c r="B169" s="134"/>
      <c r="C169" s="136"/>
      <c r="D169" s="138"/>
      <c r="E169" s="134"/>
      <c r="F169" s="134"/>
      <c r="G169" s="134"/>
    </row>
    <row r="170" spans="1:7" ht="12.75">
      <c r="A170" s="134"/>
      <c r="B170" s="134"/>
      <c r="C170" s="136"/>
      <c r="D170" s="138"/>
      <c r="E170" s="134"/>
      <c r="F170" s="134"/>
      <c r="G170" s="134"/>
    </row>
    <row r="171" spans="1:7" ht="12.75">
      <c r="A171" s="134"/>
      <c r="B171" s="134"/>
      <c r="C171" s="137"/>
      <c r="D171" s="139"/>
      <c r="E171" s="134"/>
      <c r="F171" s="140"/>
      <c r="G171" s="134"/>
    </row>
    <row r="172" spans="1:7" ht="12.75" customHeight="1">
      <c r="A172" s="133">
        <f>'Мандатная (список)'!A172</f>
        <v>18</v>
      </c>
      <c r="B172" s="133" t="str">
        <f>'Мандатная (список)'!B172</f>
        <v>R6ю</v>
      </c>
      <c r="C172" s="135" t="str">
        <f>'Мандатная (список)'!C172&amp;CHAR(10)&amp;'Мандатная (список)'!C173&amp;CHAR(10)&amp;'Мандатная (список)'!C174&amp;CHAR(10)&amp;'Мандатная (список)'!C175&amp;CHAR(10)&amp;'Мандатная (список)'!C176&amp;CHAR(10)&amp;'Мандатная (список)'!C177</f>
        <v>"Алые паруса"
г. Барнаул
</v>
      </c>
      <c r="D172" s="135" t="str">
        <f>'Мандатная (список)'!D172&amp;CHAR(10)&amp;'Мандатная (список)'!D173&amp;CHAR(10)&amp;'Мандатная (список)'!D174&amp;CHAR(10)&amp;'Мандатная (список)'!D175&amp;CHAR(10)&amp;'Мандатная (список)'!D176&amp;CHAR(10)&amp;'Мандатная (список)'!D177</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E172" s="133" t="str">
        <f>'Мандатная (список)'!E172&amp;CHAR(10)&amp;'Мандатная (список)'!E173&amp;CHAR(10)&amp;'Мандатная (список)'!E174&amp;CHAR(10)&amp;'Мандатная (список)'!E175&amp;CHAR(10)&amp;'Мандатная (список)'!E176&amp;CHAR(10)&amp;'Мандатная (список)'!E177</f>
        <v>б/р
1
1
б/р
б/р
б/р</v>
      </c>
      <c r="F172" s="133" t="str">
        <f>'Мандатная (список)'!F172&amp;CHAR(10)&amp;'Мандатная (список)'!F173&amp;CHAR(10)&amp;'Мандатная (список)'!F174&amp;CHAR(10)&amp;'Мандатная (список)'!F175&amp;CHAR(10)&amp;'Мандатная (список)'!F176&amp;CHAR(10)&amp;'Мандатная (список)'!F177</f>
        <v>2002
2002
2003
2003
2004
2003</v>
      </c>
      <c r="G172" s="133" t="str">
        <f>'Мандатная (список)'!G172&amp;CHAR(10)&amp;'Мандатная (список)'!G173&amp;CHAR(10)&amp;'Мандатная (список)'!G174&amp;CHAR(10)&amp;'Мандатная (список)'!G175&amp;CHAR(10)&amp;'Мандатная (список)'!G176&amp;CHAR(10)&amp;'Мандатная (список)'!G177</f>
        <v>
</v>
      </c>
    </row>
    <row r="173" spans="1:7" ht="12.75">
      <c r="A173" s="134"/>
      <c r="B173" s="134"/>
      <c r="C173" s="136"/>
      <c r="D173" s="138"/>
      <c r="E173" s="134"/>
      <c r="F173" s="134"/>
      <c r="G173" s="134"/>
    </row>
    <row r="174" spans="1:7" ht="12.75">
      <c r="A174" s="134"/>
      <c r="B174" s="134"/>
      <c r="C174" s="136"/>
      <c r="D174" s="138"/>
      <c r="E174" s="134"/>
      <c r="F174" s="134"/>
      <c r="G174" s="134"/>
    </row>
    <row r="175" spans="1:7" ht="12.75">
      <c r="A175" s="134"/>
      <c r="B175" s="134"/>
      <c r="C175" s="136"/>
      <c r="D175" s="138"/>
      <c r="E175" s="134"/>
      <c r="F175" s="134"/>
      <c r="G175" s="134"/>
    </row>
    <row r="176" spans="1:7" ht="12.75">
      <c r="A176" s="134"/>
      <c r="B176" s="134"/>
      <c r="C176" s="136"/>
      <c r="D176" s="138"/>
      <c r="E176" s="134"/>
      <c r="F176" s="134"/>
      <c r="G176" s="134"/>
    </row>
    <row r="177" spans="1:7" ht="12.75">
      <c r="A177" s="134"/>
      <c r="B177" s="134"/>
      <c r="C177" s="137"/>
      <c r="D177" s="139"/>
      <c r="E177" s="134"/>
      <c r="F177" s="140"/>
      <c r="G177" s="134"/>
    </row>
    <row r="178" spans="1:7" ht="12.75" customHeight="1">
      <c r="A178" s="133">
        <f>'Мандатная (список)'!A178</f>
        <v>0</v>
      </c>
      <c r="B178" s="133" t="str">
        <f>'Мандатная (список)'!B178</f>
        <v>Кат-2ж</v>
      </c>
      <c r="C178" s="135" t="str">
        <f>'Мандатная (список)'!C178&amp;CHAR(10)&amp;'Мандатная (список)'!C179&amp;CHAR(10)&amp;'Мандатная (список)'!C180&amp;CHAR(10)&amp;'Мандатная (список)'!C181&amp;CHAR(10)&amp;'Мандатная (список)'!C182&amp;CHAR(10)&amp;'Мандатная (список)'!C183</f>
        <v>Турклуб "АлтГУ"
г. Барнаул
</v>
      </c>
      <c r="D178" s="135" t="str">
        <f>'Мандатная (список)'!D178&amp;CHAR(10)&amp;'Мандатная (список)'!D179&amp;CHAR(10)&amp;'Мандатная (список)'!D180&amp;CHAR(10)&amp;'Мандатная (список)'!D181&amp;CHAR(10)&amp;'Мандатная (список)'!D182&amp;CHAR(10)&amp;'Мандатная (список)'!D183</f>
        <v>Антюфеева Татьяна Александровна
Сахаровская Анна Юрьевна
</v>
      </c>
      <c r="E178" s="133" t="str">
        <f>'Мандатная (список)'!E178&amp;CHAR(10)&amp;'Мандатная (список)'!E179&amp;CHAR(10)&amp;'Мандатная (список)'!E180&amp;CHAR(10)&amp;'Мандатная (список)'!E181&amp;CHAR(10)&amp;'Мандатная (список)'!E182&amp;CHAR(10)&amp;'Мандатная (список)'!E183</f>
        <v>б/р
б/р
</v>
      </c>
      <c r="F178" s="133" t="str">
        <f>'Мандатная (список)'!F178&amp;CHAR(10)&amp;'Мандатная (список)'!F179&amp;CHAR(10)&amp;'Мандатная (список)'!F180&amp;CHAR(10)&amp;'Мандатная (список)'!F181&amp;CHAR(10)&amp;'Мандатная (список)'!F182&amp;CHAR(10)&amp;'Мандатная (список)'!F183</f>
        <v>1999
2000
</v>
      </c>
      <c r="G178" s="133" t="str">
        <f>'Мандатная (список)'!G178&amp;CHAR(10)&amp;'Мандатная (список)'!G179&amp;CHAR(10)&amp;'Мандатная (список)'!G180&amp;CHAR(10)&amp;'Мандатная (список)'!G181&amp;CHAR(10)&amp;'Мандатная (список)'!G182&amp;CHAR(10)&amp;'Мандатная (список)'!G183</f>
        <v>
</v>
      </c>
    </row>
    <row r="179" spans="1:7" ht="12.75">
      <c r="A179" s="134"/>
      <c r="B179" s="134"/>
      <c r="C179" s="136"/>
      <c r="D179" s="138"/>
      <c r="E179" s="134"/>
      <c r="F179" s="134"/>
      <c r="G179" s="134"/>
    </row>
    <row r="180" spans="1:7" ht="12.75">
      <c r="A180" s="134"/>
      <c r="B180" s="134"/>
      <c r="C180" s="136"/>
      <c r="D180" s="138"/>
      <c r="E180" s="134"/>
      <c r="F180" s="134"/>
      <c r="G180" s="134"/>
    </row>
    <row r="181" spans="1:7" ht="12.75">
      <c r="A181" s="134"/>
      <c r="B181" s="134"/>
      <c r="C181" s="136"/>
      <c r="D181" s="138"/>
      <c r="E181" s="134"/>
      <c r="F181" s="134"/>
      <c r="G181" s="134"/>
    </row>
    <row r="182" spans="1:7" ht="12.75">
      <c r="A182" s="134"/>
      <c r="B182" s="134"/>
      <c r="C182" s="136"/>
      <c r="D182" s="138"/>
      <c r="E182" s="134"/>
      <c r="F182" s="134"/>
      <c r="G182" s="134"/>
    </row>
    <row r="183" spans="1:7" ht="12.75">
      <c r="A183" s="134"/>
      <c r="B183" s="134"/>
      <c r="C183" s="137"/>
      <c r="D183" s="139"/>
      <c r="E183" s="134"/>
      <c r="F183" s="140"/>
      <c r="G183" s="134"/>
    </row>
    <row r="184" spans="1:7" ht="12.75" customHeight="1">
      <c r="A184" s="133">
        <f>'Мандатная (список)'!A184</f>
        <v>0</v>
      </c>
      <c r="B184" s="133" t="str">
        <f>'Мандатная (список)'!B184</f>
        <v>Кат-2Тм</v>
      </c>
      <c r="C184" s="135" t="str">
        <f>'Мандатная (список)'!C184&amp;CHAR(10)&amp;'Мандатная (список)'!C185&amp;CHAR(10)&amp;'Мандатная (список)'!C186&amp;CHAR(10)&amp;'Мандатная (список)'!C187&amp;CHAR(10)&amp;'Мандатная (список)'!C188&amp;CHAR(10)&amp;'Мандатная (список)'!C189</f>
        <v>Турклуб "АлтГУ"
г. Барнаул
</v>
      </c>
      <c r="D184" s="135" t="str">
        <f>'Мандатная (список)'!D184&amp;CHAR(10)&amp;'Мандатная (список)'!D185&amp;CHAR(10)&amp;'Мандатная (список)'!D186&amp;CHAR(10)&amp;'Мандатная (список)'!D187&amp;CHAR(10)&amp;'Мандатная (список)'!D188&amp;CHAR(10)&amp;'Мандатная (список)'!D189</f>
        <v>Ковалёв Михаил Владиславович
Тихамиров Никита Алексеевич
</v>
      </c>
      <c r="E184" s="133" t="str">
        <f>'Мандатная (список)'!E184&amp;CHAR(10)&amp;'Мандатная (список)'!E185&amp;CHAR(10)&amp;'Мандатная (список)'!E186&amp;CHAR(10)&amp;'Мандатная (список)'!E187&amp;CHAR(10)&amp;'Мандатная (список)'!E188&amp;CHAR(10)&amp;'Мандатная (список)'!E189</f>
        <v>б/р
б/р
</v>
      </c>
      <c r="F184" s="133" t="str">
        <f>'Мандатная (список)'!F184&amp;CHAR(10)&amp;'Мандатная (список)'!F185&amp;CHAR(10)&amp;'Мандатная (список)'!F186&amp;CHAR(10)&amp;'Мандатная (список)'!F187&amp;CHAR(10)&amp;'Мандатная (список)'!F188&amp;CHAR(10)&amp;'Мандатная (список)'!F189</f>
        <v>1996
1999
</v>
      </c>
      <c r="G184" s="133" t="str">
        <f>'Мандатная (список)'!G184&amp;CHAR(10)&amp;'Мандатная (список)'!G185&amp;CHAR(10)&amp;'Мандатная (список)'!G186&amp;CHAR(10)&amp;'Мандатная (список)'!G187&amp;CHAR(10)&amp;'Мандатная (список)'!G188&amp;CHAR(10)&amp;'Мандатная (список)'!G189</f>
        <v>
</v>
      </c>
    </row>
    <row r="185" spans="1:7" ht="12.75">
      <c r="A185" s="134"/>
      <c r="B185" s="134"/>
      <c r="C185" s="136"/>
      <c r="D185" s="138"/>
      <c r="E185" s="134"/>
      <c r="F185" s="134"/>
      <c r="G185" s="134"/>
    </row>
    <row r="186" spans="1:7" ht="12.75">
      <c r="A186" s="134"/>
      <c r="B186" s="134"/>
      <c r="C186" s="136"/>
      <c r="D186" s="138"/>
      <c r="E186" s="134"/>
      <c r="F186" s="134"/>
      <c r="G186" s="134"/>
    </row>
    <row r="187" spans="1:7" ht="12.75">
      <c r="A187" s="134"/>
      <c r="B187" s="134"/>
      <c r="C187" s="136"/>
      <c r="D187" s="138"/>
      <c r="E187" s="134"/>
      <c r="F187" s="134"/>
      <c r="G187" s="134"/>
    </row>
    <row r="188" spans="1:7" ht="12.75">
      <c r="A188" s="134"/>
      <c r="B188" s="134"/>
      <c r="C188" s="136"/>
      <c r="D188" s="138"/>
      <c r="E188" s="134"/>
      <c r="F188" s="134"/>
      <c r="G188" s="134"/>
    </row>
    <row r="189" spans="1:7" ht="12.75">
      <c r="A189" s="134"/>
      <c r="B189" s="134"/>
      <c r="C189" s="137"/>
      <c r="D189" s="139"/>
      <c r="E189" s="134"/>
      <c r="F189" s="140"/>
      <c r="G189" s="134"/>
    </row>
    <row r="190" spans="1:7" ht="12.75" customHeight="1">
      <c r="A190" s="133">
        <f>'Мандатная (список)'!A190</f>
        <v>7</v>
      </c>
      <c r="B190" s="133" t="str">
        <f>'Мандатная (список)'!B190</f>
        <v>R6м</v>
      </c>
      <c r="C190" s="135" t="str">
        <f>'Мандатная (список)'!C190&amp;CHAR(10)&amp;'Мандатная (список)'!C191&amp;CHAR(10)&amp;'Мандатная (список)'!C192&amp;CHAR(10)&amp;'Мандатная (список)'!C193&amp;CHAR(10)&amp;'Мандатная (список)'!C194&amp;CHAR(10)&amp;'Мандатная (список)'!C195</f>
        <v>"Ак-Тур"
г. Барнаул
</v>
      </c>
      <c r="D190" s="135" t="str">
        <f>'Мандатная (список)'!D190&amp;CHAR(10)&amp;'Мандатная (список)'!D191&amp;CHAR(10)&amp;'Мандатная (список)'!D192&amp;CHAR(10)&amp;'Мандатная (список)'!D193&amp;CHAR(10)&amp;'Мандатная (список)'!D194&amp;CHAR(10)&amp;'Мандатная (список)'!D195</f>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E190" s="133" t="str">
        <f>'Мандатная (список)'!E190&amp;CHAR(10)&amp;'Мандатная (список)'!E191&amp;CHAR(10)&amp;'Мандатная (список)'!E192&amp;CHAR(10)&amp;'Мандатная (список)'!E193&amp;CHAR(10)&amp;'Мандатная (список)'!E194&amp;CHAR(10)&amp;'Мандатная (список)'!E195</f>
        <v>б/р
б/р
б/р
б/р
б/р
б/р</v>
      </c>
      <c r="F190" s="133" t="str">
        <f>'Мандатная (список)'!F190&amp;CHAR(10)&amp;'Мандатная (список)'!F191&amp;CHAR(10)&amp;'Мандатная (список)'!F192&amp;CHAR(10)&amp;'Мандатная (список)'!F193&amp;CHAR(10)&amp;'Мандатная (список)'!F194&amp;CHAR(10)&amp;'Мандатная (список)'!F195</f>
        <v>1983
1980
1986
1989
1985
1985</v>
      </c>
      <c r="G190" s="133" t="str">
        <f>'Мандатная (список)'!G190&amp;CHAR(10)&amp;'Мандатная (список)'!G191&amp;CHAR(10)&amp;'Мандатная (список)'!G192&amp;CHAR(10)&amp;'Мандатная (список)'!G193&amp;CHAR(10)&amp;'Мандатная (список)'!G194&amp;CHAR(10)&amp;'Мандатная (список)'!G195</f>
        <v>
</v>
      </c>
    </row>
    <row r="191" spans="1:7" ht="12.75">
      <c r="A191" s="134"/>
      <c r="B191" s="134"/>
      <c r="C191" s="136"/>
      <c r="D191" s="138"/>
      <c r="E191" s="134"/>
      <c r="F191" s="134"/>
      <c r="G191" s="134"/>
    </row>
    <row r="192" spans="1:7" ht="12.75">
      <c r="A192" s="134"/>
      <c r="B192" s="134"/>
      <c r="C192" s="136"/>
      <c r="D192" s="138"/>
      <c r="E192" s="134"/>
      <c r="F192" s="134"/>
      <c r="G192" s="134"/>
    </row>
    <row r="193" spans="1:7" ht="12.75">
      <c r="A193" s="134"/>
      <c r="B193" s="134"/>
      <c r="C193" s="136"/>
      <c r="D193" s="138"/>
      <c r="E193" s="134"/>
      <c r="F193" s="134"/>
      <c r="G193" s="134"/>
    </row>
    <row r="194" spans="1:7" ht="12.75">
      <c r="A194" s="134"/>
      <c r="B194" s="134"/>
      <c r="C194" s="136"/>
      <c r="D194" s="138"/>
      <c r="E194" s="134"/>
      <c r="F194" s="134"/>
      <c r="G194" s="134"/>
    </row>
    <row r="195" spans="1:7" ht="12.75">
      <c r="A195" s="134"/>
      <c r="B195" s="134"/>
      <c r="C195" s="137"/>
      <c r="D195" s="139"/>
      <c r="E195" s="134"/>
      <c r="F195" s="140"/>
      <c r="G195" s="134"/>
    </row>
    <row r="196" spans="1:7" ht="12.75" customHeight="1">
      <c r="A196" s="133">
        <f>'Мандатная (список)'!A196</f>
        <v>12</v>
      </c>
      <c r="B196" s="133" t="str">
        <f>'Мандатная (список)'!B196</f>
        <v>R4м</v>
      </c>
      <c r="C196" s="135" t="str">
        <f>'Мандатная (список)'!C196&amp;CHAR(10)&amp;'Мандатная (список)'!C197&amp;CHAR(10)&amp;'Мандатная (список)'!C198&amp;CHAR(10)&amp;'Мандатная (список)'!C199&amp;CHAR(10)&amp;'Мандатная (список)'!C200&amp;CHAR(10)&amp;'Мандатная (список)'!C201</f>
        <v>"Ак-Тур"
г. Барнаул
</v>
      </c>
      <c r="D196" s="135" t="str">
        <f>'Мандатная (список)'!D196&amp;CHAR(10)&amp;'Мандатная (список)'!D197&amp;CHAR(10)&amp;'Мандатная (список)'!D198&amp;CHAR(10)&amp;'Мандатная (список)'!D199&amp;CHAR(10)&amp;'Мандатная (список)'!D200&amp;CHAR(10)&amp;'Мандатная (список)'!D201</f>
        <v>Сивильгаев  Василий Борисович 
Романов Никита Александрович
Головин Максим Павлович
Мезенцев Денис Игоревич
</v>
      </c>
      <c r="E196" s="133" t="str">
        <f>'Мандатная (список)'!E196&amp;CHAR(10)&amp;'Мандатная (список)'!E197&amp;CHAR(10)&amp;'Мандатная (список)'!E198&amp;CHAR(10)&amp;'Мандатная (список)'!E199&amp;CHAR(10)&amp;'Мандатная (список)'!E200&amp;CHAR(10)&amp;'Мандатная (список)'!E201</f>
        <v>б/р
б/р
б/р
б/р
</v>
      </c>
      <c r="F196" s="133" t="str">
        <f>'Мандатная (список)'!F196&amp;CHAR(10)&amp;'Мандатная (список)'!F197&amp;CHAR(10)&amp;'Мандатная (список)'!F198&amp;CHAR(10)&amp;'Мандатная (список)'!F199&amp;CHAR(10)&amp;'Мандатная (список)'!F200&amp;CHAR(10)&amp;'Мандатная (список)'!F201</f>
        <v>1986
1985
1986
1984
</v>
      </c>
      <c r="G196" s="133" t="str">
        <f>'Мандатная (список)'!G196&amp;CHAR(10)&amp;'Мандатная (список)'!G197&amp;CHAR(10)&amp;'Мандатная (список)'!G198&amp;CHAR(10)&amp;'Мандатная (список)'!G199&amp;CHAR(10)&amp;'Мандатная (список)'!G200&amp;CHAR(10)&amp;'Мандатная (список)'!G201</f>
        <v>
</v>
      </c>
    </row>
    <row r="197" spans="1:7" ht="12.75">
      <c r="A197" s="134"/>
      <c r="B197" s="134"/>
      <c r="C197" s="136"/>
      <c r="D197" s="138"/>
      <c r="E197" s="134"/>
      <c r="F197" s="134"/>
      <c r="G197" s="134"/>
    </row>
    <row r="198" spans="1:7" ht="12.75">
      <c r="A198" s="134"/>
      <c r="B198" s="134"/>
      <c r="C198" s="136"/>
      <c r="D198" s="138"/>
      <c r="E198" s="134"/>
      <c r="F198" s="134"/>
      <c r="G198" s="134"/>
    </row>
    <row r="199" spans="1:7" ht="12.75">
      <c r="A199" s="134"/>
      <c r="B199" s="134"/>
      <c r="C199" s="136"/>
      <c r="D199" s="138"/>
      <c r="E199" s="134"/>
      <c r="F199" s="134"/>
      <c r="G199" s="134"/>
    </row>
    <row r="200" spans="1:7" ht="12.75">
      <c r="A200" s="134"/>
      <c r="B200" s="134"/>
      <c r="C200" s="136"/>
      <c r="D200" s="138"/>
      <c r="E200" s="134"/>
      <c r="F200" s="134"/>
      <c r="G200" s="134"/>
    </row>
    <row r="201" spans="1:7" ht="12.75">
      <c r="A201" s="134"/>
      <c r="B201" s="134"/>
      <c r="C201" s="137"/>
      <c r="D201" s="139"/>
      <c r="E201" s="134"/>
      <c r="F201" s="140"/>
      <c r="G201" s="134"/>
    </row>
    <row r="202" spans="1:7" ht="12.75" customHeight="1">
      <c r="A202" s="133">
        <f>'Мандатная (список)'!A202</f>
        <v>5</v>
      </c>
      <c r="B202" s="133" t="str">
        <f>'Мандатная (список)'!B202</f>
        <v>R6юк</v>
      </c>
      <c r="C202" s="135" t="str">
        <f>'Мандатная (список)'!C202&amp;CHAR(10)&amp;'Мандатная (список)'!C203&amp;CHAR(10)&amp;'Мандатная (список)'!C204&amp;CHAR(10)&amp;'Мандатная (список)'!C205&amp;CHAR(10)&amp;'Мандатная (список)'!C206&amp;CHAR(10)&amp;'Мандатная (список)'!C207</f>
        <v>"Жемчужина" (ТК Норд)
г. Барнаул
</v>
      </c>
      <c r="D202" s="135" t="str">
        <f>'Мандатная (список)'!D202&amp;CHAR(10)&amp;'Мандатная (список)'!D203&amp;CHAR(10)&amp;'Мандатная (список)'!D204&amp;CHAR(10)&amp;'Мандатная (список)'!D205&amp;CHAR(10)&amp;'Мандатная (список)'!D206&amp;CHAR(10)&amp;'Мандатная (список)'!D207</f>
        <v>Кулакова Елизавета
Баранова Евгения
Игнатенко Елизавета
Маслова Анастасия
Князькова Виктория
Зенкина Алина</v>
      </c>
      <c r="E202" s="133" t="str">
        <f>'Мандатная (список)'!E202&amp;CHAR(10)&amp;'Мандатная (список)'!E203&amp;CHAR(10)&amp;'Мандатная (список)'!E204&amp;CHAR(10)&amp;'Мандатная (список)'!E205&amp;CHAR(10)&amp;'Мандатная (список)'!E206&amp;CHAR(10)&amp;'Мандатная (список)'!E207</f>
        <v>б/р
б/р
б/р
б/р
б/р
б/р</v>
      </c>
      <c r="F202" s="133" t="str">
        <f>'Мандатная (список)'!F202&amp;CHAR(10)&amp;'Мандатная (список)'!F203&amp;CHAR(10)&amp;'Мандатная (список)'!F204&amp;CHAR(10)&amp;'Мандатная (список)'!F205&amp;CHAR(10)&amp;'Мандатная (список)'!F206&amp;CHAR(10)&amp;'Мандатная (список)'!F207</f>
        <v>1988
</v>
      </c>
      <c r="G202" s="133" t="str">
        <f>'Мандатная (список)'!G202&amp;CHAR(10)&amp;'Мандатная (список)'!G203&amp;CHAR(10)&amp;'Мандатная (список)'!G204&amp;CHAR(10)&amp;'Мандатная (список)'!G205&amp;CHAR(10)&amp;'Мандатная (список)'!G206&amp;CHAR(10)&amp;'Мандатная (список)'!G207</f>
        <v>
</v>
      </c>
    </row>
    <row r="203" spans="1:7" ht="12.75">
      <c r="A203" s="134"/>
      <c r="B203" s="134"/>
      <c r="C203" s="136"/>
      <c r="D203" s="138"/>
      <c r="E203" s="134"/>
      <c r="F203" s="134"/>
      <c r="G203" s="134"/>
    </row>
    <row r="204" spans="1:7" ht="12.75">
      <c r="A204" s="134"/>
      <c r="B204" s="134"/>
      <c r="C204" s="136"/>
      <c r="D204" s="138"/>
      <c r="E204" s="134"/>
      <c r="F204" s="134"/>
      <c r="G204" s="134"/>
    </row>
    <row r="205" spans="1:7" ht="12.75">
      <c r="A205" s="134"/>
      <c r="B205" s="134"/>
      <c r="C205" s="136"/>
      <c r="D205" s="138"/>
      <c r="E205" s="134"/>
      <c r="F205" s="134"/>
      <c r="G205" s="134"/>
    </row>
    <row r="206" spans="1:7" ht="12.75">
      <c r="A206" s="134"/>
      <c r="B206" s="134"/>
      <c r="C206" s="136"/>
      <c r="D206" s="138"/>
      <c r="E206" s="134"/>
      <c r="F206" s="134"/>
      <c r="G206" s="134"/>
    </row>
    <row r="207" spans="1:7" ht="12.75">
      <c r="A207" s="134"/>
      <c r="B207" s="134"/>
      <c r="C207" s="137"/>
      <c r="D207" s="139"/>
      <c r="E207" s="134"/>
      <c r="F207" s="140"/>
      <c r="G207" s="134"/>
    </row>
    <row r="208" spans="1:7" ht="12.75" customHeight="1">
      <c r="A208" s="133">
        <f>'Мандатная (список)'!A208</f>
        <v>2</v>
      </c>
      <c r="B208" s="133" t="str">
        <f>'Мандатная (список)'!B208</f>
        <v>R6ж</v>
      </c>
      <c r="C208" s="135" t="str">
        <f>'Мандатная (список)'!C208&amp;CHAR(10)&amp;'Мандатная (список)'!C209&amp;CHAR(10)&amp;'Мандатная (список)'!C210&amp;CHAR(10)&amp;'Мандатная (список)'!C211&amp;CHAR(10)&amp;'Мандатная (список)'!C212&amp;CHAR(10)&amp;'Мандатная (список)'!C213</f>
        <v>Турклуб "АлтГУ"
г. Барнаул
</v>
      </c>
      <c r="D208" s="135" t="str">
        <f>'Мандатная (список)'!D208&amp;CHAR(10)&amp;'Мандатная (список)'!D209&amp;CHAR(10)&amp;'Мандатная (список)'!D210&amp;CHAR(10)&amp;'Мандатная (список)'!D211&amp;CHAR(10)&amp;'Мандатная (список)'!D212&amp;CHAR(10)&amp;'Мандатная (список)'!D213</f>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E208" s="133" t="str">
        <f>'Мандатная (список)'!E208&amp;CHAR(10)&amp;'Мандатная (список)'!E209&amp;CHAR(10)&amp;'Мандатная (список)'!E210&amp;CHAR(10)&amp;'Мандатная (список)'!E211&amp;CHAR(10)&amp;'Мандатная (список)'!E212&amp;CHAR(10)&amp;'Мандатная (список)'!E213</f>
        <v>б/р
б/р
б/р
б/р
б/р
б/р</v>
      </c>
      <c r="F208" s="133" t="str">
        <f>'Мандатная (список)'!F208&amp;CHAR(10)&amp;'Мандатная (список)'!F209&amp;CHAR(10)&amp;'Мандатная (список)'!F210&amp;CHAR(10)&amp;'Мандатная (список)'!F211&amp;CHAR(10)&amp;'Мандатная (список)'!F212&amp;CHAR(10)&amp;'Мандатная (список)'!F213</f>
        <v>1999
2000
1997
1997
1998
1999</v>
      </c>
      <c r="G208" s="133" t="str">
        <f>'Мандатная (список)'!G208&amp;CHAR(10)&amp;'Мандатная (список)'!G209&amp;CHAR(10)&amp;'Мандатная (список)'!G210&amp;CHAR(10)&amp;'Мандатная (список)'!G211&amp;CHAR(10)&amp;'Мандатная (список)'!G212&amp;CHAR(10)&amp;'Мандатная (список)'!G213</f>
        <v>
</v>
      </c>
    </row>
    <row r="209" spans="1:7" ht="12.75">
      <c r="A209" s="134"/>
      <c r="B209" s="134"/>
      <c r="C209" s="136"/>
      <c r="D209" s="138"/>
      <c r="E209" s="134"/>
      <c r="F209" s="134"/>
      <c r="G209" s="134"/>
    </row>
    <row r="210" spans="1:7" ht="12.75">
      <c r="A210" s="134"/>
      <c r="B210" s="134"/>
      <c r="C210" s="136"/>
      <c r="D210" s="138"/>
      <c r="E210" s="134"/>
      <c r="F210" s="134"/>
      <c r="G210" s="134"/>
    </row>
    <row r="211" spans="1:7" ht="12.75">
      <c r="A211" s="134"/>
      <c r="B211" s="134"/>
      <c r="C211" s="136"/>
      <c r="D211" s="138"/>
      <c r="E211" s="134"/>
      <c r="F211" s="134"/>
      <c r="G211" s="134"/>
    </row>
    <row r="212" spans="1:7" ht="12.75">
      <c r="A212" s="134"/>
      <c r="B212" s="134"/>
      <c r="C212" s="136"/>
      <c r="D212" s="138"/>
      <c r="E212" s="134"/>
      <c r="F212" s="134"/>
      <c r="G212" s="134"/>
    </row>
    <row r="213" spans="1:7" ht="12.75">
      <c r="A213" s="134"/>
      <c r="B213" s="134"/>
      <c r="C213" s="137"/>
      <c r="D213" s="139"/>
      <c r="E213" s="134"/>
      <c r="F213" s="140"/>
      <c r="G213" s="134"/>
    </row>
    <row r="214" spans="1:7" ht="12.75" customHeight="1">
      <c r="A214" s="133">
        <f>'Мандатная (список)'!A214</f>
        <v>13</v>
      </c>
      <c r="B214" s="133" t="str">
        <f>'Мандатная (список)'!B214</f>
        <v>R4м</v>
      </c>
      <c r="C214" s="135" t="str">
        <f>'Мандатная (список)'!C214&amp;CHAR(10)&amp;'Мандатная (список)'!C215&amp;CHAR(10)&amp;'Мандатная (список)'!C216&amp;CHAR(10)&amp;'Мандатная (список)'!C217&amp;CHAR(10)&amp;'Мандатная (список)'!C218&amp;CHAR(10)&amp;'Мандатная (список)'!C219</f>
        <v>Турклуб "АлтГУ"
г. Барнаул
</v>
      </c>
      <c r="D214" s="135" t="str">
        <f>'Мандатная (список)'!D214&amp;CHAR(10)&amp;'Мандатная (список)'!D215&amp;CHAR(10)&amp;'Мандатная (список)'!D216&amp;CHAR(10)&amp;'Мандатная (список)'!D217&amp;CHAR(10)&amp;'Мандатная (список)'!D218&amp;CHAR(10)&amp;'Мандатная (список)'!D219</f>
        <v>Казанцев Александр Игоревич
Бурлаков Александр Николаевич
Биточкин Анатолий Борисович
Костюк Иван Александрович
</v>
      </c>
      <c r="E214" s="133" t="str">
        <f>'Мандатная (список)'!E214&amp;CHAR(10)&amp;'Мандатная (список)'!E215&amp;CHAR(10)&amp;'Мандатная (список)'!E216&amp;CHAR(10)&amp;'Мандатная (список)'!E217&amp;CHAR(10)&amp;'Мандатная (список)'!E218&amp;CHAR(10)&amp;'Мандатная (список)'!E219</f>
        <v>КМС
КМС
МС
б/р
</v>
      </c>
      <c r="F214" s="133" t="str">
        <f>'Мандатная (список)'!F214&amp;CHAR(10)&amp;'Мандатная (список)'!F215&amp;CHAR(10)&amp;'Мандатная (список)'!F216&amp;CHAR(10)&amp;'Мандатная (список)'!F217&amp;CHAR(10)&amp;'Мандатная (список)'!F218&amp;CHAR(10)&amp;'Мандатная (список)'!F219</f>
        <v>1994
1993
1979
</v>
      </c>
      <c r="G214" s="133" t="str">
        <f>'Мандатная (список)'!G214&amp;CHAR(10)&amp;'Мандатная (список)'!G215&amp;CHAR(10)&amp;'Мандатная (список)'!G216&amp;CHAR(10)&amp;'Мандатная (список)'!G217&amp;CHAR(10)&amp;'Мандатная (список)'!G218&amp;CHAR(10)&amp;'Мандатная (список)'!G219</f>
        <v>
</v>
      </c>
    </row>
    <row r="215" spans="1:7" ht="12.75">
      <c r="A215" s="134"/>
      <c r="B215" s="134"/>
      <c r="C215" s="136"/>
      <c r="D215" s="138"/>
      <c r="E215" s="134"/>
      <c r="F215" s="134"/>
      <c r="G215" s="134"/>
    </row>
    <row r="216" spans="1:7" ht="12.75">
      <c r="A216" s="134"/>
      <c r="B216" s="134"/>
      <c r="C216" s="136"/>
      <c r="D216" s="138"/>
      <c r="E216" s="134"/>
      <c r="F216" s="134"/>
      <c r="G216" s="134"/>
    </row>
    <row r="217" spans="1:7" ht="12.75">
      <c r="A217" s="134"/>
      <c r="B217" s="134"/>
      <c r="C217" s="136"/>
      <c r="D217" s="138"/>
      <c r="E217" s="134"/>
      <c r="F217" s="134"/>
      <c r="G217" s="134"/>
    </row>
    <row r="218" spans="1:7" ht="12.75">
      <c r="A218" s="134"/>
      <c r="B218" s="134"/>
      <c r="C218" s="136"/>
      <c r="D218" s="138"/>
      <c r="E218" s="134"/>
      <c r="F218" s="134"/>
      <c r="G218" s="134"/>
    </row>
    <row r="219" spans="1:7" ht="12.75">
      <c r="A219" s="134"/>
      <c r="B219" s="134"/>
      <c r="C219" s="137"/>
      <c r="D219" s="139"/>
      <c r="E219" s="134"/>
      <c r="F219" s="140"/>
      <c r="G219" s="134"/>
    </row>
    <row r="220" spans="1:7" ht="12.75" customHeight="1">
      <c r="A220" s="133">
        <f>'Мандатная (список)'!A220</f>
        <v>4</v>
      </c>
      <c r="B220" s="133" t="str">
        <f>'Мандатная (список)'!B220</f>
        <v>R4м</v>
      </c>
      <c r="C220" s="135" t="str">
        <f>'Мандатная (список)'!C220&amp;CHAR(10)&amp;'Мандатная (список)'!C221&amp;CHAR(10)&amp;'Мандатная (список)'!C222&amp;CHAR(10)&amp;'Мандатная (список)'!C223&amp;CHAR(10)&amp;'Мандатная (список)'!C224&amp;CHAR(10)&amp;'Мандатная (список)'!C225</f>
        <v>СФГС НСО
г. Горно-Алтайск
</v>
      </c>
      <c r="D220" s="135" t="str">
        <f>'Мандатная (список)'!D220&amp;CHAR(10)&amp;'Мандатная (список)'!D221&amp;CHAR(10)&amp;'Мандатная (список)'!D222&amp;CHAR(10)&amp;'Мандатная (список)'!D223&amp;CHAR(10)&amp;'Мандатная (список)'!D224&amp;CHAR(10)&amp;'Мандатная (список)'!D225</f>
        <v>Амосов Вячеслав Андреевич
Тимошенский Сергей Константинович
Шатин Аржан Евгеньевич
Лабанов Сергей Сергеевич
</v>
      </c>
      <c r="E220" s="133" t="str">
        <f>'Мандатная (список)'!E220&amp;CHAR(10)&amp;'Мандатная (список)'!E221&amp;CHAR(10)&amp;'Мандатная (список)'!E222&amp;CHAR(10)&amp;'Мандатная (список)'!E223&amp;CHAR(10)&amp;'Мандатная (список)'!E224&amp;CHAR(10)&amp;'Мандатная (список)'!E225</f>
        <v>МС
МС
КМС
КМС
</v>
      </c>
      <c r="F220" s="133" t="str">
        <f>'Мандатная (список)'!F220&amp;CHAR(10)&amp;'Мандатная (список)'!F221&amp;CHAR(10)&amp;'Мандатная (список)'!F222&amp;CHAR(10)&amp;'Мандатная (список)'!F223&amp;CHAR(10)&amp;'Мандатная (список)'!F224&amp;CHAR(10)&amp;'Мандатная (список)'!F225</f>
        <v>1985
1990
1990
1998
</v>
      </c>
      <c r="G220" s="133" t="str">
        <f>'Мандатная (список)'!G220&amp;CHAR(10)&amp;'Мандатная (список)'!G221&amp;CHAR(10)&amp;'Мандатная (список)'!G222&amp;CHAR(10)&amp;'Мандатная (список)'!G223&amp;CHAR(10)&amp;'Мандатная (список)'!G224&amp;CHAR(10)&amp;'Мандатная (список)'!G225</f>
        <v>
</v>
      </c>
    </row>
    <row r="221" spans="1:7" ht="12.75">
      <c r="A221" s="134"/>
      <c r="B221" s="134"/>
      <c r="C221" s="136"/>
      <c r="D221" s="138"/>
      <c r="E221" s="134"/>
      <c r="F221" s="134"/>
      <c r="G221" s="134"/>
    </row>
    <row r="222" spans="1:7" ht="12.75">
      <c r="A222" s="134"/>
      <c r="B222" s="134"/>
      <c r="C222" s="136"/>
      <c r="D222" s="138"/>
      <c r="E222" s="134"/>
      <c r="F222" s="134"/>
      <c r="G222" s="134"/>
    </row>
    <row r="223" spans="1:7" ht="12.75">
      <c r="A223" s="134"/>
      <c r="B223" s="134"/>
      <c r="C223" s="136"/>
      <c r="D223" s="138"/>
      <c r="E223" s="134"/>
      <c r="F223" s="134"/>
      <c r="G223" s="134"/>
    </row>
    <row r="224" spans="1:7" ht="12.75">
      <c r="A224" s="134"/>
      <c r="B224" s="134"/>
      <c r="C224" s="136"/>
      <c r="D224" s="138"/>
      <c r="E224" s="134"/>
      <c r="F224" s="134"/>
      <c r="G224" s="134"/>
    </row>
    <row r="225" spans="1:7" ht="12.75">
      <c r="A225" s="134"/>
      <c r="B225" s="134"/>
      <c r="C225" s="137"/>
      <c r="D225" s="139"/>
      <c r="E225" s="134"/>
      <c r="F225" s="140"/>
      <c r="G225" s="134"/>
    </row>
    <row r="226" spans="1:7" ht="12.75" customHeight="1">
      <c r="A226" s="133">
        <f>'Мандатная (список)'!A226</f>
        <v>0</v>
      </c>
      <c r="B226" s="133" t="str">
        <f>'Мандатная (список)'!B226</f>
        <v>Кат-2м</v>
      </c>
      <c r="C226" s="135" t="str">
        <f>'Мандатная (список)'!C226&amp;CHAR(10)&amp;'Мандатная (список)'!C227&amp;CHAR(10)&amp;'Мандатная (список)'!C228&amp;CHAR(10)&amp;'Мандатная (список)'!C229&amp;CHAR(10)&amp;'Мандатная (список)'!C230&amp;CHAR(10)&amp;'Мандатная (список)'!C231</f>
        <v>"Молодость"
г. Горно-Алтайск
</v>
      </c>
      <c r="D226" s="135" t="str">
        <f>'Мандатная (список)'!D226&amp;CHAR(10)&amp;'Мандатная (список)'!D227&amp;CHAR(10)&amp;'Мандатная (список)'!D228&amp;CHAR(10)&amp;'Мандатная (список)'!D229&amp;CHAR(10)&amp;'Мандатная (список)'!D230&amp;CHAR(10)&amp;'Мандатная (список)'!D231</f>
        <v>Калинин Михаил Викторович
Алабин Иван Витальевич
</v>
      </c>
      <c r="E226" s="133" t="str">
        <f>'Мандатная (список)'!E226&amp;CHAR(10)&amp;'Мандатная (список)'!E227&amp;CHAR(10)&amp;'Мандатная (список)'!E228&amp;CHAR(10)&amp;'Мандатная (список)'!E229&amp;CHAR(10)&amp;'Мандатная (список)'!E230&amp;CHAR(10)&amp;'Мандатная (список)'!E231</f>
        <v>
</v>
      </c>
      <c r="F226" s="133" t="str">
        <f>'Мандатная (список)'!F226&amp;CHAR(10)&amp;'Мандатная (список)'!F227&amp;CHAR(10)&amp;'Мандатная (список)'!F228&amp;CHAR(10)&amp;'Мандатная (список)'!F229&amp;CHAR(10)&amp;'Мандатная (список)'!F230&amp;CHAR(10)&amp;'Мандатная (список)'!F231</f>
        <v>1977
1982
</v>
      </c>
      <c r="G226" s="133" t="str">
        <f>'Мандатная (список)'!G226&amp;CHAR(10)&amp;'Мандатная (список)'!G227&amp;CHAR(10)&amp;'Мандатная (список)'!G228&amp;CHAR(10)&amp;'Мандатная (список)'!G229&amp;CHAR(10)&amp;'Мандатная (список)'!G230&amp;CHAR(10)&amp;'Мандатная (список)'!G231</f>
        <v>
</v>
      </c>
    </row>
    <row r="227" spans="1:7" ht="12.75">
      <c r="A227" s="134"/>
      <c r="B227" s="134"/>
      <c r="C227" s="136"/>
      <c r="D227" s="138"/>
      <c r="E227" s="134"/>
      <c r="F227" s="134"/>
      <c r="G227" s="134"/>
    </row>
    <row r="228" spans="1:7" ht="12.75">
      <c r="A228" s="134"/>
      <c r="B228" s="134"/>
      <c r="C228" s="136"/>
      <c r="D228" s="138"/>
      <c r="E228" s="134"/>
      <c r="F228" s="134"/>
      <c r="G228" s="134"/>
    </row>
    <row r="229" spans="1:7" ht="12.75">
      <c r="A229" s="134"/>
      <c r="B229" s="134"/>
      <c r="C229" s="136"/>
      <c r="D229" s="138"/>
      <c r="E229" s="134"/>
      <c r="F229" s="134"/>
      <c r="G229" s="134"/>
    </row>
    <row r="230" spans="1:7" ht="12.75">
      <c r="A230" s="134"/>
      <c r="B230" s="134"/>
      <c r="C230" s="136"/>
      <c r="D230" s="138"/>
      <c r="E230" s="134"/>
      <c r="F230" s="134"/>
      <c r="G230" s="134"/>
    </row>
    <row r="231" spans="1:7" ht="12.75">
      <c r="A231" s="134"/>
      <c r="B231" s="134"/>
      <c r="C231" s="137"/>
      <c r="D231" s="139"/>
      <c r="E231" s="134"/>
      <c r="F231" s="140"/>
      <c r="G231" s="134"/>
    </row>
    <row r="232" spans="1:7" ht="12.75" customHeight="1">
      <c r="A232" s="133">
        <f>'Мандатная (список)'!A232</f>
        <v>0</v>
      </c>
      <c r="B232" s="133" t="str">
        <f>'Мандатная (список)'!B232</f>
        <v>Кат-2м</v>
      </c>
      <c r="C232" s="135" t="str">
        <f>'Мандатная (список)'!C232&amp;CHAR(10)&amp;'Мандатная (список)'!C233&amp;CHAR(10)&amp;'Мандатная (список)'!C234&amp;CHAR(10)&amp;'Мандатная (список)'!C235&amp;CHAR(10)&amp;'Мандатная (список)'!C236&amp;CHAR(10)&amp;'Мандатная (список)'!C237</f>
        <v>"Ориентировщики"
г. Барнаул
</v>
      </c>
      <c r="D232" s="135" t="str">
        <f>'Мандатная (список)'!D232&amp;CHAR(10)&amp;'Мандатная (список)'!D233&amp;CHAR(10)&amp;'Мандатная (список)'!D234&amp;CHAR(10)&amp;'Мандатная (список)'!D235&amp;CHAR(10)&amp;'Мандатная (список)'!D236&amp;CHAR(10)&amp;'Мандатная (список)'!D237</f>
        <v>Биточкин Иван Борисович
Аносов Вячеслав Андреевич
</v>
      </c>
      <c r="E232" s="133" t="str">
        <f>'Мандатная (список)'!E232&amp;CHAR(10)&amp;'Мандатная (список)'!E233&amp;CHAR(10)&amp;'Мандатная (список)'!E234&amp;CHAR(10)&amp;'Мандатная (список)'!E235&amp;CHAR(10)&amp;'Мандатная (список)'!E236&amp;CHAR(10)&amp;'Мандатная (список)'!E237</f>
        <v>б/р
б/р
</v>
      </c>
      <c r="F232" s="133" t="str">
        <f>'Мандатная (список)'!F232&amp;CHAR(10)&amp;'Мандатная (список)'!F233&amp;CHAR(10)&amp;'Мандатная (список)'!F234&amp;CHAR(10)&amp;'Мандатная (список)'!F235&amp;CHAR(10)&amp;'Мандатная (список)'!F236&amp;CHAR(10)&amp;'Мандатная (список)'!F237</f>
        <v>1981
1989
</v>
      </c>
      <c r="G232" s="133" t="str">
        <f>'Мандатная (список)'!G232&amp;CHAR(10)&amp;'Мандатная (список)'!G233&amp;CHAR(10)&amp;'Мандатная (список)'!G234&amp;CHAR(10)&amp;'Мандатная (список)'!G235&amp;CHAR(10)&amp;'Мандатная (список)'!G236&amp;CHAR(10)&amp;'Мандатная (список)'!G237</f>
        <v>
</v>
      </c>
    </row>
    <row r="233" spans="1:7" ht="12.75">
      <c r="A233" s="134"/>
      <c r="B233" s="134"/>
      <c r="C233" s="136"/>
      <c r="D233" s="138"/>
      <c r="E233" s="134"/>
      <c r="F233" s="134"/>
      <c r="G233" s="134"/>
    </row>
    <row r="234" spans="1:7" ht="12.75">
      <c r="A234" s="134"/>
      <c r="B234" s="134"/>
      <c r="C234" s="136"/>
      <c r="D234" s="138"/>
      <c r="E234" s="134"/>
      <c r="F234" s="134"/>
      <c r="G234" s="134"/>
    </row>
    <row r="235" spans="1:7" ht="12.75">
      <c r="A235" s="134"/>
      <c r="B235" s="134"/>
      <c r="C235" s="136"/>
      <c r="D235" s="138"/>
      <c r="E235" s="134"/>
      <c r="F235" s="134"/>
      <c r="G235" s="134"/>
    </row>
    <row r="236" spans="1:7" ht="12.75">
      <c r="A236" s="134"/>
      <c r="B236" s="134"/>
      <c r="C236" s="136"/>
      <c r="D236" s="138"/>
      <c r="E236" s="134"/>
      <c r="F236" s="134"/>
      <c r="G236" s="134"/>
    </row>
    <row r="237" spans="1:7" ht="12.75">
      <c r="A237" s="134"/>
      <c r="B237" s="134"/>
      <c r="C237" s="137"/>
      <c r="D237" s="139"/>
      <c r="E237" s="134"/>
      <c r="F237" s="140"/>
      <c r="G237" s="134"/>
    </row>
    <row r="238" spans="1:7" ht="12.75" customHeight="1">
      <c r="A238" s="133">
        <f>'Мандатная (список)'!A238</f>
        <v>0</v>
      </c>
      <c r="B238" s="133" t="str">
        <f>'Мандатная (список)'!B238</f>
        <v>К-1м</v>
      </c>
      <c r="C238" s="135" t="str">
        <f>'Мандатная (список)'!C238&amp;CHAR(10)&amp;'Мандатная (список)'!C239&amp;CHAR(10)&amp;'Мандатная (список)'!C240&amp;CHAR(10)&amp;'Мандатная (список)'!C241&amp;CHAR(10)&amp;'Мандатная (список)'!C242&amp;CHAR(10)&amp;'Мандатная (список)'!C243</f>
        <v>"Ориентировщики"
г. Горно-Алтайск
</v>
      </c>
      <c r="D238" s="135" t="str">
        <f>'Мандатная (список)'!D238&amp;CHAR(10)&amp;'Мандатная (список)'!D239&amp;CHAR(10)&amp;'Мандатная (список)'!D240&amp;CHAR(10)&amp;'Мандатная (список)'!D241&amp;CHAR(10)&amp;'Мандатная (список)'!D242&amp;CHAR(10)&amp;'Мандатная (список)'!D243</f>
        <v>Биточкин Иван Борисович
</v>
      </c>
      <c r="E238" s="133" t="str">
        <f>'Мандатная (список)'!E238&amp;CHAR(10)&amp;'Мандатная (список)'!E239&amp;CHAR(10)&amp;'Мандатная (список)'!E240&amp;CHAR(10)&amp;'Мандатная (список)'!E241&amp;CHAR(10)&amp;'Мандатная (список)'!E242&amp;CHAR(10)&amp;'Мандатная (список)'!E243</f>
        <v>б/р
</v>
      </c>
      <c r="F238" s="133" t="str">
        <f>'Мандатная (список)'!F238&amp;CHAR(10)&amp;'Мандатная (список)'!F239&amp;CHAR(10)&amp;'Мандатная (список)'!F240&amp;CHAR(10)&amp;'Мандатная (список)'!F241&amp;CHAR(10)&amp;'Мандатная (список)'!F242&amp;CHAR(10)&amp;'Мандатная (список)'!F243</f>
        <v>1979
</v>
      </c>
      <c r="G238" s="133" t="str">
        <f>'Мандатная (список)'!G238&amp;CHAR(10)&amp;'Мандатная (список)'!G239&amp;CHAR(10)&amp;'Мандатная (список)'!G240&amp;CHAR(10)&amp;'Мандатная (список)'!G241&amp;CHAR(10)&amp;'Мандатная (список)'!G242&amp;CHAR(10)&amp;'Мандатная (список)'!G243</f>
        <v>
</v>
      </c>
    </row>
    <row r="239" spans="1:7" ht="12.75">
      <c r="A239" s="134"/>
      <c r="B239" s="134"/>
      <c r="C239" s="136"/>
      <c r="D239" s="138"/>
      <c r="E239" s="134"/>
      <c r="F239" s="134"/>
      <c r="G239" s="134"/>
    </row>
    <row r="240" spans="1:7" ht="12.75">
      <c r="A240" s="134"/>
      <c r="B240" s="134"/>
      <c r="C240" s="136"/>
      <c r="D240" s="138"/>
      <c r="E240" s="134"/>
      <c r="F240" s="134"/>
      <c r="G240" s="134"/>
    </row>
    <row r="241" spans="1:7" ht="12.75">
      <c r="A241" s="134"/>
      <c r="B241" s="134"/>
      <c r="C241" s="136"/>
      <c r="D241" s="138"/>
      <c r="E241" s="134"/>
      <c r="F241" s="134"/>
      <c r="G241" s="134"/>
    </row>
    <row r="242" spans="1:7" ht="12.75">
      <c r="A242" s="134"/>
      <c r="B242" s="134"/>
      <c r="C242" s="136"/>
      <c r="D242" s="138"/>
      <c r="E242" s="134"/>
      <c r="F242" s="134"/>
      <c r="G242" s="134"/>
    </row>
    <row r="243" spans="1:7" ht="12.75">
      <c r="A243" s="134"/>
      <c r="B243" s="134"/>
      <c r="C243" s="137"/>
      <c r="D243" s="139"/>
      <c r="E243" s="134"/>
      <c r="F243" s="140"/>
      <c r="G243" s="134"/>
    </row>
    <row r="244" spans="1:7" ht="12.75" customHeight="1">
      <c r="A244" s="133">
        <f>'Мандатная (список)'!A244</f>
        <v>19</v>
      </c>
      <c r="B244" s="133" t="str">
        <f>'Мандатная (список)'!B244</f>
        <v>R4ж</v>
      </c>
      <c r="C244" s="135" t="str">
        <f>'Мандатная (список)'!C244&amp;CHAR(10)&amp;'Мандатная (список)'!C245&amp;CHAR(10)&amp;'Мандатная (список)'!C246&amp;CHAR(10)&amp;'Мандатная (список)'!C247&amp;CHAR(10)&amp;'Мандатная (список)'!C248&amp;CHAR(10)&amp;'Мандатная (список)'!C249</f>
        <v>"Алые паруса"
г. Барнаул
</v>
      </c>
      <c r="D244" s="135" t="str">
        <f>'Мандатная (список)'!D244&amp;CHAR(10)&amp;'Мандатная (список)'!D245&amp;CHAR(10)&amp;'Мандатная (список)'!D246&amp;CHAR(10)&amp;'Мандатная (список)'!D247&amp;CHAR(10)&amp;'Мандатная (список)'!D248&amp;CHAR(10)&amp;'Мандатная (список)'!D249</f>
        <v>Пронь Екатерина
Здисенко Анастасия
Вяткина Софья
Костылева Юлия
</v>
      </c>
      <c r="E244" s="133" t="str">
        <f>'Мандатная (список)'!E244&amp;CHAR(10)&amp;'Мандатная (список)'!E245&amp;CHAR(10)&amp;'Мандатная (список)'!E246&amp;CHAR(10)&amp;'Мандатная (список)'!E247&amp;CHAR(10)&amp;'Мандатная (список)'!E248&amp;CHAR(10)&amp;'Мандатная (список)'!E249</f>
        <v>б/р
б/р
б/р
б/р
</v>
      </c>
      <c r="F244" s="133" t="str">
        <f>'Мандатная (список)'!F244&amp;CHAR(10)&amp;'Мандатная (список)'!F245&amp;CHAR(10)&amp;'Мандатная (список)'!F246&amp;CHAR(10)&amp;'Мандатная (список)'!F247&amp;CHAR(10)&amp;'Мандатная (список)'!F248&amp;CHAR(10)&amp;'Мандатная (список)'!F249</f>
        <v>
</v>
      </c>
      <c r="G244" s="133" t="str">
        <f>'Мандатная (список)'!G244&amp;CHAR(10)&amp;'Мандатная (список)'!G245&amp;CHAR(10)&amp;'Мандатная (список)'!G246&amp;CHAR(10)&amp;'Мандатная (список)'!G247&amp;CHAR(10)&amp;'Мандатная (список)'!G248&amp;CHAR(10)&amp;'Мандатная (список)'!G249</f>
        <v>
</v>
      </c>
    </row>
    <row r="245" spans="1:7" ht="12.75">
      <c r="A245" s="134"/>
      <c r="B245" s="134"/>
      <c r="C245" s="136"/>
      <c r="D245" s="138"/>
      <c r="E245" s="134"/>
      <c r="F245" s="134"/>
      <c r="G245" s="134"/>
    </row>
    <row r="246" spans="1:7" ht="12.75">
      <c r="A246" s="134"/>
      <c r="B246" s="134"/>
      <c r="C246" s="136"/>
      <c r="D246" s="138"/>
      <c r="E246" s="134"/>
      <c r="F246" s="134"/>
      <c r="G246" s="134"/>
    </row>
    <row r="247" spans="1:7" ht="12.75">
      <c r="A247" s="134"/>
      <c r="B247" s="134"/>
      <c r="C247" s="136"/>
      <c r="D247" s="138"/>
      <c r="E247" s="134"/>
      <c r="F247" s="134"/>
      <c r="G247" s="134"/>
    </row>
    <row r="248" spans="1:7" ht="12.75">
      <c r="A248" s="134"/>
      <c r="B248" s="134"/>
      <c r="C248" s="136"/>
      <c r="D248" s="138"/>
      <c r="E248" s="134"/>
      <c r="F248" s="134"/>
      <c r="G248" s="134"/>
    </row>
    <row r="249" spans="1:7" ht="12.75">
      <c r="A249" s="134"/>
      <c r="B249" s="134"/>
      <c r="C249" s="137"/>
      <c r="D249" s="139"/>
      <c r="E249" s="134"/>
      <c r="F249" s="140"/>
      <c r="G249" s="134"/>
    </row>
    <row r="250" spans="1:7" ht="12.75" customHeight="1">
      <c r="A250" s="133">
        <f>'Мандатная (список)'!A250</f>
        <v>6</v>
      </c>
      <c r="B250" s="133" t="str">
        <f>'Мандатная (список)'!B250</f>
        <v>R4м</v>
      </c>
      <c r="C250" s="135" t="str">
        <f>'Мандатная (список)'!C250&amp;CHAR(10)&amp;'Мандатная (список)'!C251&amp;CHAR(10)&amp;'Мандатная (список)'!C252&amp;CHAR(10)&amp;'Мандатная (список)'!C253&amp;CHAR(10)&amp;'Мандатная (список)'!C254&amp;CHAR(10)&amp;'Мандатная (список)'!C255</f>
        <v>"Алтай Сплав"
г. Барнаул
</v>
      </c>
      <c r="D250" s="135" t="str">
        <f>'Мандатная (список)'!D250&amp;CHAR(10)&amp;'Мандатная (список)'!D251&amp;CHAR(10)&amp;'Мандатная (список)'!D252&amp;CHAR(10)&amp;'Мандатная (список)'!D253&amp;CHAR(10)&amp;'Мандатная (список)'!D254&amp;CHAR(10)&amp;'Мандатная (список)'!D255</f>
        <v>Мышкин Никита Александрович
Титков Константин Владимирович
Терских Иван Евгеньевич
Дрёмов Иван Андреевич
</v>
      </c>
      <c r="E250" s="133" t="str">
        <f>'Мандатная (список)'!E250&amp;CHAR(10)&amp;'Мандатная (список)'!E251&amp;CHAR(10)&amp;'Мандатная (список)'!E252&amp;CHAR(10)&amp;'Мандатная (список)'!E253&amp;CHAR(10)&amp;'Мандатная (список)'!E254&amp;CHAR(10)&amp;'Мандатная (список)'!E255</f>
        <v>1
1
2
КМС
</v>
      </c>
      <c r="F250" s="133" t="str">
        <f>'Мандатная (список)'!F250&amp;CHAR(10)&amp;'Мандатная (список)'!F251&amp;CHAR(10)&amp;'Мандатная (список)'!F252&amp;CHAR(10)&amp;'Мандатная (список)'!F253&amp;CHAR(10)&amp;'Мандатная (список)'!F254&amp;CHAR(10)&amp;'Мандатная (список)'!F255</f>
        <v>1994
1997
1998
1999
</v>
      </c>
      <c r="G250" s="133" t="str">
        <f>'Мандатная (список)'!G250&amp;CHAR(10)&amp;'Мандатная (список)'!G251&amp;CHAR(10)&amp;'Мандатная (список)'!G252&amp;CHAR(10)&amp;'Мандатная (список)'!G253&amp;CHAR(10)&amp;'Мандатная (список)'!G254&amp;CHAR(10)&amp;'Мандатная (список)'!G255</f>
        <v>
</v>
      </c>
    </row>
    <row r="251" spans="1:7" ht="12.75">
      <c r="A251" s="134"/>
      <c r="B251" s="134"/>
      <c r="C251" s="136"/>
      <c r="D251" s="138"/>
      <c r="E251" s="134"/>
      <c r="F251" s="134"/>
      <c r="G251" s="134"/>
    </row>
    <row r="252" spans="1:7" ht="12.75">
      <c r="A252" s="134"/>
      <c r="B252" s="134"/>
      <c r="C252" s="136"/>
      <c r="D252" s="138"/>
      <c r="E252" s="134"/>
      <c r="F252" s="134"/>
      <c r="G252" s="134"/>
    </row>
    <row r="253" spans="1:7" ht="12.75">
      <c r="A253" s="134"/>
      <c r="B253" s="134"/>
      <c r="C253" s="136"/>
      <c r="D253" s="138"/>
      <c r="E253" s="134"/>
      <c r="F253" s="134"/>
      <c r="G253" s="134"/>
    </row>
    <row r="254" spans="1:7" ht="12.75">
      <c r="A254" s="134"/>
      <c r="B254" s="134"/>
      <c r="C254" s="136"/>
      <c r="D254" s="138"/>
      <c r="E254" s="134"/>
      <c r="F254" s="134"/>
      <c r="G254" s="134"/>
    </row>
    <row r="255" spans="1:7" ht="12.75">
      <c r="A255" s="134"/>
      <c r="B255" s="134"/>
      <c r="C255" s="137"/>
      <c r="D255" s="139"/>
      <c r="E255" s="134"/>
      <c r="F255" s="140"/>
      <c r="G255" s="134"/>
    </row>
    <row r="256" spans="1:7" ht="12.75" customHeight="1">
      <c r="A256" s="133">
        <f>'Мандатная (список)'!A256</f>
        <v>20</v>
      </c>
      <c r="B256" s="133" t="str">
        <f>'Мандатная (список)'!B256</f>
        <v>R6м</v>
      </c>
      <c r="C256" s="135" t="str">
        <f>'Мандатная (список)'!C256&amp;CHAR(10)&amp;'Мандатная (список)'!C257&amp;CHAR(10)&amp;'Мандатная (список)'!C258&amp;CHAR(10)&amp;'Мандатная (список)'!C259&amp;CHAR(10)&amp;'Мандатная (список)'!C260&amp;CHAR(10)&amp;'Мандатная (список)'!C261</f>
        <v>"Алтай Сплав"
г. Барнаул
</v>
      </c>
      <c r="D256" s="135" t="str">
        <f>'Мандатная (список)'!D256&amp;CHAR(10)&amp;'Мандатная (список)'!D257&amp;CHAR(10)&amp;'Мандатная (список)'!D258&amp;CHAR(10)&amp;'Мандатная (список)'!D259&amp;CHAR(10)&amp;'Мандатная (список)'!D260&amp;CHAR(10)&amp;'Мандатная (список)'!D261</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E256" s="133" t="str">
        <f>'Мандатная (список)'!E256&amp;CHAR(10)&amp;'Мандатная (список)'!E257&amp;CHAR(10)&amp;'Мандатная (список)'!E258&amp;CHAR(10)&amp;'Мандатная (список)'!E259&amp;CHAR(10)&amp;'Мандатная (список)'!E260&amp;CHAR(10)&amp;'Мандатная (список)'!E261</f>
        <v>1
1
б/р
КМС
б/р
б/р</v>
      </c>
      <c r="F256" s="133" t="str">
        <f>'Мандатная (список)'!F256&amp;CHAR(10)&amp;'Мандатная (список)'!F257&amp;CHAR(10)&amp;'Мандатная (список)'!F258&amp;CHAR(10)&amp;'Мандатная (список)'!F259&amp;CHAR(10)&amp;'Мандатная (список)'!F260&amp;CHAR(10)&amp;'Мандатная (список)'!F261</f>
        <v>1994
1997
1997
1999
1997
1997</v>
      </c>
      <c r="G256" s="133" t="str">
        <f>'Мандатная (список)'!G256&amp;CHAR(10)&amp;'Мандатная (список)'!G257&amp;CHAR(10)&amp;'Мандатная (список)'!G258&amp;CHAR(10)&amp;'Мандатная (список)'!G259&amp;CHAR(10)&amp;'Мандатная (список)'!G260&amp;CHAR(10)&amp;'Мандатная (список)'!G261</f>
        <v>
</v>
      </c>
    </row>
    <row r="257" spans="1:7" ht="12.75">
      <c r="A257" s="134"/>
      <c r="B257" s="134"/>
      <c r="C257" s="136"/>
      <c r="D257" s="138"/>
      <c r="E257" s="134"/>
      <c r="F257" s="134"/>
      <c r="G257" s="134"/>
    </row>
    <row r="258" spans="1:7" ht="12.75">
      <c r="A258" s="134"/>
      <c r="B258" s="134"/>
      <c r="C258" s="136"/>
      <c r="D258" s="138"/>
      <c r="E258" s="134"/>
      <c r="F258" s="134"/>
      <c r="G258" s="134"/>
    </row>
    <row r="259" spans="1:7" ht="12.75">
      <c r="A259" s="134"/>
      <c r="B259" s="134"/>
      <c r="C259" s="136"/>
      <c r="D259" s="138"/>
      <c r="E259" s="134"/>
      <c r="F259" s="134"/>
      <c r="G259" s="134"/>
    </row>
    <row r="260" spans="1:7" ht="12.75">
      <c r="A260" s="134"/>
      <c r="B260" s="134"/>
      <c r="C260" s="136"/>
      <c r="D260" s="138"/>
      <c r="E260" s="134"/>
      <c r="F260" s="134"/>
      <c r="G260" s="134"/>
    </row>
    <row r="261" spans="1:7" ht="12.75">
      <c r="A261" s="134"/>
      <c r="B261" s="134"/>
      <c r="C261" s="137"/>
      <c r="D261" s="139"/>
      <c r="E261" s="134"/>
      <c r="F261" s="140"/>
      <c r="G261" s="134"/>
    </row>
    <row r="262" spans="1:7" ht="12.75" customHeight="1">
      <c r="A262" s="133">
        <f>'Мандатная (список)'!A262</f>
        <v>9</v>
      </c>
      <c r="B262" s="133" t="str">
        <f>'Мандатная (список)'!B262</f>
        <v>R6ж</v>
      </c>
      <c r="C262" s="135" t="str">
        <f>'Мандатная (список)'!C262&amp;CHAR(10)&amp;'Мандатная (список)'!C263&amp;CHAR(10)&amp;'Мандатная (список)'!C264&amp;CHAR(10)&amp;'Мандатная (список)'!C265&amp;CHAR(10)&amp;'Мандатная (список)'!C266&amp;CHAR(10)&amp;'Мандатная (список)'!C267</f>
        <v>"Алтай Сплав"
г. Барнаул
</v>
      </c>
      <c r="D262" s="135" t="str">
        <f>'Мандатная (список)'!D262&amp;CHAR(10)&amp;'Мандатная (список)'!D263&amp;CHAR(10)&amp;'Мандатная (список)'!D264&amp;CHAR(10)&amp;'Мандатная (список)'!D265&amp;CHAR(10)&amp;'Мандатная (список)'!D266&amp;CHAR(10)&amp;'Мандатная (список)'!D267</f>
        <v>Кулакова Анна
Бержанина Марина
Коваленко Анастасия
Здисенко Анастасия
Пронь Екатерина
Вяткина Софья</v>
      </c>
      <c r="E262" s="133" t="str">
        <f>'Мандатная (список)'!E262&amp;CHAR(10)&amp;'Мандатная (список)'!E263&amp;CHAR(10)&amp;'Мандатная (список)'!E264&amp;CHAR(10)&amp;'Мандатная (список)'!E265&amp;CHAR(10)&amp;'Мандатная (список)'!E266&amp;CHAR(10)&amp;'Мандатная (список)'!E267</f>
        <v>б/р
б/р
б/р
б/р
б/р
б/р</v>
      </c>
      <c r="F262" s="133" t="str">
        <f>'Мандатная (список)'!F262&amp;CHAR(10)&amp;'Мандатная (список)'!F263&amp;CHAR(10)&amp;'Мандатная (список)'!F264&amp;CHAR(10)&amp;'Мандатная (список)'!F265&amp;CHAR(10)&amp;'Мандатная (список)'!F266&amp;CHAR(10)&amp;'Мандатная (список)'!F267</f>
        <v>
</v>
      </c>
      <c r="G262" s="133" t="str">
        <f>'Мандатная (список)'!G262&amp;CHAR(10)&amp;'Мандатная (список)'!G263&amp;CHAR(10)&amp;'Мандатная (список)'!G264&amp;CHAR(10)&amp;'Мандатная (список)'!G265&amp;CHAR(10)&amp;'Мандатная (список)'!G266&amp;CHAR(10)&amp;'Мандатная (список)'!G267</f>
        <v>
</v>
      </c>
    </row>
    <row r="263" spans="1:7" ht="12.75">
      <c r="A263" s="134"/>
      <c r="B263" s="134"/>
      <c r="C263" s="136"/>
      <c r="D263" s="138"/>
      <c r="E263" s="134"/>
      <c r="F263" s="134"/>
      <c r="G263" s="134"/>
    </row>
    <row r="264" spans="1:7" ht="12.75">
      <c r="A264" s="134"/>
      <c r="B264" s="134"/>
      <c r="C264" s="136"/>
      <c r="D264" s="138"/>
      <c r="E264" s="134"/>
      <c r="F264" s="134"/>
      <c r="G264" s="134"/>
    </row>
    <row r="265" spans="1:7" ht="12.75">
      <c r="A265" s="134"/>
      <c r="B265" s="134"/>
      <c r="C265" s="136"/>
      <c r="D265" s="138"/>
      <c r="E265" s="134"/>
      <c r="F265" s="134"/>
      <c r="G265" s="134"/>
    </row>
    <row r="266" spans="1:7" ht="12.75">
      <c r="A266" s="134"/>
      <c r="B266" s="134"/>
      <c r="C266" s="136"/>
      <c r="D266" s="138"/>
      <c r="E266" s="134"/>
      <c r="F266" s="134"/>
      <c r="G266" s="134"/>
    </row>
    <row r="267" spans="1:7" ht="12.75">
      <c r="A267" s="134"/>
      <c r="B267" s="134"/>
      <c r="C267" s="137"/>
      <c r="D267" s="139"/>
      <c r="E267" s="134"/>
      <c r="F267" s="140"/>
      <c r="G267" s="134"/>
    </row>
    <row r="268" spans="1:7" ht="12.75" customHeight="1">
      <c r="A268" s="133">
        <f>'Мандатная (список)'!A268</f>
        <v>11</v>
      </c>
      <c r="B268" s="133" t="str">
        <f>'Мандатная (список)'!B268</f>
        <v>R4ж</v>
      </c>
      <c r="C268" s="135" t="str">
        <f>'Мандатная (список)'!C268&amp;CHAR(10)&amp;'Мандатная (список)'!C269&amp;CHAR(10)&amp;'Мандатная (список)'!C270&amp;CHAR(10)&amp;'Мандатная (список)'!C271&amp;CHAR(10)&amp;'Мандатная (список)'!C272&amp;CHAR(10)&amp;'Мандатная (список)'!C273</f>
        <v>"Алтай Сплав"
г. Барнаул
</v>
      </c>
      <c r="D268" s="135" t="str">
        <f>'Мандатная (список)'!D268&amp;CHAR(10)&amp;'Мандатная (список)'!D269&amp;CHAR(10)&amp;'Мандатная (список)'!D270&amp;CHAR(10)&amp;'Мандатная (список)'!D271&amp;CHAR(10)&amp;'Мандатная (список)'!D272&amp;CHAR(10)&amp;'Мандатная (список)'!D273</f>
        <v>Кулакова Анна
Кулакова Елизавета
Фролова Ирина Валерьевна
Домбровская Алиса
</v>
      </c>
      <c r="E268" s="133" t="str">
        <f>'Мандатная (список)'!E268&amp;CHAR(10)&amp;'Мандатная (список)'!E269&amp;CHAR(10)&amp;'Мандатная (список)'!E270&amp;CHAR(10)&amp;'Мандатная (список)'!E271&amp;CHAR(10)&amp;'Мандатная (список)'!E272&amp;CHAR(10)&amp;'Мандатная (список)'!E273</f>
        <v>б/р
б/р
б/р
б/р
</v>
      </c>
      <c r="F268" s="133" t="str">
        <f>'Мандатная (список)'!F268&amp;CHAR(10)&amp;'Мандатная (список)'!F269&amp;CHAR(10)&amp;'Мандатная (список)'!F270&amp;CHAR(10)&amp;'Мандатная (список)'!F271&amp;CHAR(10)&amp;'Мандатная (список)'!F272&amp;CHAR(10)&amp;'Мандатная (список)'!F273</f>
        <v>
1998
</v>
      </c>
      <c r="G268" s="133" t="str">
        <f>'Мандатная (список)'!G268&amp;CHAR(10)&amp;'Мандатная (список)'!G269&amp;CHAR(10)&amp;'Мандатная (список)'!G270&amp;CHAR(10)&amp;'Мандатная (список)'!G271&amp;CHAR(10)&amp;'Мандатная (список)'!G272&amp;CHAR(10)&amp;'Мандатная (список)'!G273</f>
        <v>
</v>
      </c>
    </row>
    <row r="269" spans="1:7" ht="12.75">
      <c r="A269" s="134"/>
      <c r="B269" s="134"/>
      <c r="C269" s="136"/>
      <c r="D269" s="138"/>
      <c r="E269" s="134"/>
      <c r="F269" s="134"/>
      <c r="G269" s="134"/>
    </row>
    <row r="270" spans="1:7" ht="12.75">
      <c r="A270" s="134"/>
      <c r="B270" s="134"/>
      <c r="C270" s="136"/>
      <c r="D270" s="138"/>
      <c r="E270" s="134"/>
      <c r="F270" s="134"/>
      <c r="G270" s="134"/>
    </row>
    <row r="271" spans="1:7" ht="12.75">
      <c r="A271" s="134"/>
      <c r="B271" s="134"/>
      <c r="C271" s="136"/>
      <c r="D271" s="138"/>
      <c r="E271" s="134"/>
      <c r="F271" s="134"/>
      <c r="G271" s="134"/>
    </row>
    <row r="272" spans="1:7" ht="12.75">
      <c r="A272" s="134"/>
      <c r="B272" s="134"/>
      <c r="C272" s="136"/>
      <c r="D272" s="138"/>
      <c r="E272" s="134"/>
      <c r="F272" s="134"/>
      <c r="G272" s="134"/>
    </row>
    <row r="273" spans="1:7" ht="12.75">
      <c r="A273" s="134"/>
      <c r="B273" s="134"/>
      <c r="C273" s="137"/>
      <c r="D273" s="139"/>
      <c r="E273" s="134"/>
      <c r="F273" s="140"/>
      <c r="G273" s="134"/>
    </row>
    <row r="274" spans="1:7" ht="12.75" customHeight="1">
      <c r="A274" s="133">
        <f>'Мандатная (список)'!A274</f>
        <v>0</v>
      </c>
      <c r="B274" s="133">
        <f>'Мандатная (список)'!B274</f>
        <v>0</v>
      </c>
      <c r="C274" s="135" t="str">
        <f>'Мандатная (список)'!C274&amp;CHAR(10)&amp;'Мандатная (список)'!C275&amp;CHAR(10)&amp;'Мандатная (список)'!C276&amp;CHAR(10)&amp;'Мандатная (список)'!C277&amp;CHAR(10)&amp;'Мандатная (список)'!C278&amp;CHAR(10)&amp;'Мандатная (список)'!C279</f>
        <v>"Скат"
г. Бийск
</v>
      </c>
      <c r="D274" s="135" t="str">
        <f>'Мандатная (список)'!D274&amp;CHAR(10)&amp;'Мандатная (список)'!D275&amp;CHAR(10)&amp;'Мандатная (список)'!D276&amp;CHAR(10)&amp;'Мандатная (список)'!D277&amp;CHAR(10)&amp;'Мандатная (список)'!D278&amp;CHAR(10)&amp;'Мандатная (список)'!D279</f>
        <v>Зырянов Аким Олегович
</v>
      </c>
      <c r="E274" s="133" t="str">
        <f>'Мандатная (список)'!E274&amp;CHAR(10)&amp;'Мандатная (список)'!E275&amp;CHAR(10)&amp;'Мандатная (список)'!E276&amp;CHAR(10)&amp;'Мандатная (список)'!E277&amp;CHAR(10)&amp;'Мандатная (список)'!E278&amp;CHAR(10)&amp;'Мандатная (список)'!E279</f>
        <v>б/р
</v>
      </c>
      <c r="F274" s="133" t="str">
        <f>'Мандатная (список)'!F274&amp;CHAR(10)&amp;'Мандатная (список)'!F275&amp;CHAR(10)&amp;'Мандатная (список)'!F276&amp;CHAR(10)&amp;'Мандатная (список)'!F277&amp;CHAR(10)&amp;'Мандатная (список)'!F278&amp;CHAR(10)&amp;'Мандатная (список)'!F279</f>
        <v>2000
</v>
      </c>
      <c r="G274" s="133" t="str">
        <f>'Мандатная (список)'!G274&amp;CHAR(10)&amp;'Мандатная (список)'!G275&amp;CHAR(10)&amp;'Мандатная (список)'!G276&amp;CHAR(10)&amp;'Мандатная (список)'!G277&amp;CHAR(10)&amp;'Мандатная (список)'!G278&amp;CHAR(10)&amp;'Мандатная (список)'!G279</f>
        <v>
</v>
      </c>
    </row>
    <row r="275" spans="1:7" ht="12.75">
      <c r="A275" s="134"/>
      <c r="B275" s="134"/>
      <c r="C275" s="136"/>
      <c r="D275" s="138"/>
      <c r="E275" s="134"/>
      <c r="F275" s="134"/>
      <c r="G275" s="134"/>
    </row>
    <row r="276" spans="1:7" ht="12.75">
      <c r="A276" s="134"/>
      <c r="B276" s="134"/>
      <c r="C276" s="136"/>
      <c r="D276" s="138"/>
      <c r="E276" s="134"/>
      <c r="F276" s="134"/>
      <c r="G276" s="134"/>
    </row>
    <row r="277" spans="1:7" ht="12.75">
      <c r="A277" s="134"/>
      <c r="B277" s="134"/>
      <c r="C277" s="136"/>
      <c r="D277" s="138"/>
      <c r="E277" s="134"/>
      <c r="F277" s="134"/>
      <c r="G277" s="134"/>
    </row>
    <row r="278" spans="1:7" ht="12.75">
      <c r="A278" s="134"/>
      <c r="B278" s="134"/>
      <c r="C278" s="136"/>
      <c r="D278" s="138"/>
      <c r="E278" s="134"/>
      <c r="F278" s="134"/>
      <c r="G278" s="134"/>
    </row>
    <row r="279" spans="1:7" ht="12.75">
      <c r="A279" s="134"/>
      <c r="B279" s="134"/>
      <c r="C279" s="137"/>
      <c r="D279" s="139"/>
      <c r="E279" s="134"/>
      <c r="F279" s="140"/>
      <c r="G279" s="134"/>
    </row>
    <row r="280" spans="1:7" ht="12.75" customHeight="1">
      <c r="A280" s="133">
        <f>'Мандатная (список)'!A280</f>
        <v>0</v>
      </c>
      <c r="B280" s="133">
        <f>'Мандатная (список)'!B280</f>
        <v>0</v>
      </c>
      <c r="C280" s="135" t="str">
        <f>'Мандатная (список)'!C280&amp;CHAR(10)&amp;'Мандатная (список)'!C281&amp;CHAR(10)&amp;'Мандатная (список)'!C282&amp;CHAR(10)&amp;'Мандатная (список)'!C283&amp;CHAR(10)&amp;'Мандатная (список)'!C284&amp;CHAR(10)&amp;'Мандатная (список)'!C285</f>
        <v>"Скат"
г. Бийск
</v>
      </c>
      <c r="D280" s="135" t="str">
        <f>'Мандатная (список)'!D280&amp;CHAR(10)&amp;'Мандатная (список)'!D281&amp;CHAR(10)&amp;'Мандатная (список)'!D282&amp;CHAR(10)&amp;'Мандатная (список)'!D283&amp;CHAR(10)&amp;'Мандатная (список)'!D284&amp;CHAR(10)&amp;'Мандатная (список)'!D285</f>
        <v>Зырянов Аким Олегович
</v>
      </c>
      <c r="E280" s="133" t="str">
        <f>'Мандатная (список)'!E280&amp;CHAR(10)&amp;'Мандатная (список)'!E281&amp;CHAR(10)&amp;'Мандатная (список)'!E282&amp;CHAR(10)&amp;'Мандатная (список)'!E283&amp;CHAR(10)&amp;'Мандатная (список)'!E284&amp;CHAR(10)&amp;'Мандатная (список)'!E285</f>
        <v>б/р
</v>
      </c>
      <c r="F280" s="133" t="str">
        <f>'Мандатная (список)'!F280&amp;CHAR(10)&amp;'Мандатная (список)'!F281&amp;CHAR(10)&amp;'Мандатная (список)'!F282&amp;CHAR(10)&amp;'Мандатная (список)'!F283&amp;CHAR(10)&amp;'Мандатная (список)'!F284&amp;CHAR(10)&amp;'Мандатная (список)'!F285</f>
        <v>2000
</v>
      </c>
      <c r="G280" s="133" t="str">
        <f>'Мандатная (список)'!G280&amp;CHAR(10)&amp;'Мандатная (список)'!G281&amp;CHAR(10)&amp;'Мандатная (список)'!G282&amp;CHAR(10)&amp;'Мандатная (список)'!G283&amp;CHAR(10)&amp;'Мандатная (список)'!G284&amp;CHAR(10)&amp;'Мандатная (список)'!G285</f>
        <v>
</v>
      </c>
    </row>
    <row r="281" spans="1:7" ht="12.75">
      <c r="A281" s="134"/>
      <c r="B281" s="134"/>
      <c r="C281" s="136"/>
      <c r="D281" s="138"/>
      <c r="E281" s="134"/>
      <c r="F281" s="134"/>
      <c r="G281" s="134"/>
    </row>
    <row r="282" spans="1:7" ht="12.75">
      <c r="A282" s="134"/>
      <c r="B282" s="134"/>
      <c r="C282" s="136"/>
      <c r="D282" s="138"/>
      <c r="E282" s="134"/>
      <c r="F282" s="134"/>
      <c r="G282" s="134"/>
    </row>
    <row r="283" spans="1:7" ht="12.75">
      <c r="A283" s="134"/>
      <c r="B283" s="134"/>
      <c r="C283" s="136"/>
      <c r="D283" s="138"/>
      <c r="E283" s="134"/>
      <c r="F283" s="134"/>
      <c r="G283" s="134"/>
    </row>
    <row r="284" spans="1:7" ht="12.75">
      <c r="A284" s="134"/>
      <c r="B284" s="134"/>
      <c r="C284" s="136"/>
      <c r="D284" s="138"/>
      <c r="E284" s="134"/>
      <c r="F284" s="134"/>
      <c r="G284" s="134"/>
    </row>
    <row r="285" spans="1:7" ht="12.75">
      <c r="A285" s="134"/>
      <c r="B285" s="134"/>
      <c r="C285" s="137"/>
      <c r="D285" s="139"/>
      <c r="E285" s="134"/>
      <c r="F285" s="140"/>
      <c r="G285" s="134"/>
    </row>
    <row r="286" spans="1:7" ht="12.75" customHeight="1">
      <c r="A286" s="133">
        <f>'Мандатная (список)'!A286</f>
        <v>0</v>
      </c>
      <c r="B286" s="133">
        <f>'Мандатная (список)'!B286</f>
        <v>0</v>
      </c>
      <c r="C286" s="135" t="str">
        <f>'Мандатная (список)'!C286&amp;CHAR(10)&amp;'Мандатная (список)'!C287&amp;CHAR(10)&amp;'Мандатная (список)'!C288&amp;CHAR(10)&amp;'Мандатная (список)'!C289&amp;CHAR(10)&amp;'Мандатная (список)'!C290&amp;CHAR(10)&amp;'Мандатная (список)'!C291</f>
        <v>"Скат"
г. Бийск
</v>
      </c>
      <c r="D286" s="135" t="str">
        <f>'Мандатная (список)'!D286&amp;CHAR(10)&amp;'Мандатная (список)'!D287&amp;CHAR(10)&amp;'Мандатная (список)'!D288&amp;CHAR(10)&amp;'Мандатная (список)'!D289&amp;CHAR(10)&amp;'Мандатная (список)'!D290&amp;CHAR(10)&amp;'Мандатная (список)'!D291</f>
        <v>Зырянов Аким Олегович
</v>
      </c>
      <c r="E286" s="133" t="str">
        <f>'Мандатная (список)'!E286&amp;CHAR(10)&amp;'Мандатная (список)'!E287&amp;CHAR(10)&amp;'Мандатная (список)'!E288&amp;CHAR(10)&amp;'Мандатная (список)'!E289&amp;CHAR(10)&amp;'Мандатная (список)'!E290&amp;CHAR(10)&amp;'Мандатная (список)'!E291</f>
        <v>б/р
</v>
      </c>
      <c r="F286" s="133" t="str">
        <f>'Мандатная (список)'!F286&amp;CHAR(10)&amp;'Мандатная (список)'!F287&amp;CHAR(10)&amp;'Мандатная (список)'!F288&amp;CHAR(10)&amp;'Мандатная (список)'!F289&amp;CHAR(10)&amp;'Мандатная (список)'!F290&amp;CHAR(10)&amp;'Мандатная (список)'!F291</f>
        <v>2000
</v>
      </c>
      <c r="G286" s="133" t="str">
        <f>'Мандатная (список)'!G286&amp;CHAR(10)&amp;'Мандатная (список)'!G287&amp;CHAR(10)&amp;'Мандатная (список)'!G288&amp;CHAR(10)&amp;'Мандатная (список)'!G289&amp;CHAR(10)&amp;'Мандатная (список)'!G290&amp;CHAR(10)&amp;'Мандатная (список)'!G291</f>
        <v>
</v>
      </c>
    </row>
    <row r="287" spans="1:7" ht="12.75">
      <c r="A287" s="134"/>
      <c r="B287" s="134"/>
      <c r="C287" s="136"/>
      <c r="D287" s="138"/>
      <c r="E287" s="134"/>
      <c r="F287" s="134"/>
      <c r="G287" s="134"/>
    </row>
    <row r="288" spans="1:7" ht="12.75">
      <c r="A288" s="134"/>
      <c r="B288" s="134"/>
      <c r="C288" s="136"/>
      <c r="D288" s="138"/>
      <c r="E288" s="134"/>
      <c r="F288" s="134"/>
      <c r="G288" s="134"/>
    </row>
    <row r="289" spans="1:7" ht="12.75">
      <c r="A289" s="134"/>
      <c r="B289" s="134"/>
      <c r="C289" s="136"/>
      <c r="D289" s="138"/>
      <c r="E289" s="134"/>
      <c r="F289" s="134"/>
      <c r="G289" s="134"/>
    </row>
    <row r="290" spans="1:7" ht="12.75">
      <c r="A290" s="134"/>
      <c r="B290" s="134"/>
      <c r="C290" s="136"/>
      <c r="D290" s="138"/>
      <c r="E290" s="134"/>
      <c r="F290" s="134"/>
      <c r="G290" s="134"/>
    </row>
    <row r="291" spans="1:7" ht="12.75">
      <c r="A291" s="134"/>
      <c r="B291" s="134"/>
      <c r="C291" s="137"/>
      <c r="D291" s="139"/>
      <c r="E291" s="134"/>
      <c r="F291" s="140"/>
      <c r="G291" s="134"/>
    </row>
    <row r="292" spans="1:7" ht="12.75" customHeight="1">
      <c r="A292" s="133">
        <f>'Мандатная (список)'!A292</f>
        <v>0</v>
      </c>
      <c r="B292" s="133">
        <f>'Мандатная (список)'!B292</f>
        <v>0</v>
      </c>
      <c r="C292" s="135" t="str">
        <f>'Мандатная (список)'!C292&amp;CHAR(10)&amp;'Мандатная (список)'!C293&amp;CHAR(10)&amp;'Мандатная (список)'!C294&amp;CHAR(10)&amp;'Мандатная (список)'!C295&amp;CHAR(10)&amp;'Мандатная (список)'!C296&amp;CHAR(10)&amp;'Мандатная (список)'!C297</f>
        <v>"Барнаульский клуб Каякеров"
г. Барнаул
</v>
      </c>
      <c r="D292" s="135" t="str">
        <f>'Мандатная (список)'!D292&amp;CHAR(10)&amp;'Мандатная (список)'!D293&amp;CHAR(10)&amp;'Мандатная (список)'!D294&amp;CHAR(10)&amp;'Мандатная (список)'!D295&amp;CHAR(10)&amp;'Мандатная (список)'!D296&amp;CHAR(10)&amp;'Мандатная (список)'!D297</f>
        <v>Гунько Вячеслав Николаевич
</v>
      </c>
      <c r="E292" s="133" t="str">
        <f>'Мандатная (список)'!E292&amp;CHAR(10)&amp;'Мандатная (список)'!E293&amp;CHAR(10)&amp;'Мандатная (список)'!E294&amp;CHAR(10)&amp;'Мандатная (список)'!E295&amp;CHAR(10)&amp;'Мандатная (список)'!E296&amp;CHAR(10)&amp;'Мандатная (список)'!E297</f>
        <v>
</v>
      </c>
      <c r="F292" s="133" t="str">
        <f>'Мандатная (список)'!F292&amp;CHAR(10)&amp;'Мандатная (список)'!F293&amp;CHAR(10)&amp;'Мандатная (список)'!F294&amp;CHAR(10)&amp;'Мандатная (список)'!F295&amp;CHAR(10)&amp;'Мандатная (список)'!F296&amp;CHAR(10)&amp;'Мандатная (список)'!F297</f>
        <v>1974
</v>
      </c>
      <c r="G292" s="133" t="str">
        <f>'Мандатная (список)'!G292&amp;CHAR(10)&amp;'Мандатная (список)'!G293&amp;CHAR(10)&amp;'Мандатная (список)'!G294&amp;CHAR(10)&amp;'Мандатная (список)'!G295&amp;CHAR(10)&amp;'Мандатная (список)'!G296&amp;CHAR(10)&amp;'Мандатная (список)'!G297</f>
        <v>
</v>
      </c>
    </row>
    <row r="293" spans="1:7" ht="12.75">
      <c r="A293" s="134"/>
      <c r="B293" s="134"/>
      <c r="C293" s="136"/>
      <c r="D293" s="138"/>
      <c r="E293" s="134"/>
      <c r="F293" s="134"/>
      <c r="G293" s="134"/>
    </row>
    <row r="294" spans="1:7" ht="12.75">
      <c r="A294" s="134"/>
      <c r="B294" s="134"/>
      <c r="C294" s="136"/>
      <c r="D294" s="138"/>
      <c r="E294" s="134"/>
      <c r="F294" s="134"/>
      <c r="G294" s="134"/>
    </row>
    <row r="295" spans="1:7" ht="12.75">
      <c r="A295" s="134"/>
      <c r="B295" s="134"/>
      <c r="C295" s="136"/>
      <c r="D295" s="138"/>
      <c r="E295" s="134"/>
      <c r="F295" s="134"/>
      <c r="G295" s="134"/>
    </row>
    <row r="296" spans="1:7" ht="12.75">
      <c r="A296" s="134"/>
      <c r="B296" s="134"/>
      <c r="C296" s="136"/>
      <c r="D296" s="138"/>
      <c r="E296" s="134"/>
      <c r="F296" s="134"/>
      <c r="G296" s="134"/>
    </row>
    <row r="297" spans="1:7" ht="12.75">
      <c r="A297" s="134"/>
      <c r="B297" s="134"/>
      <c r="C297" s="137"/>
      <c r="D297" s="139"/>
      <c r="E297" s="134"/>
      <c r="F297" s="140"/>
      <c r="G297" s="134"/>
    </row>
    <row r="298" spans="1:7" ht="12.75" customHeight="1">
      <c r="A298" s="133">
        <f>'Мандатная (список)'!A298</f>
        <v>0</v>
      </c>
      <c r="B298" s="133">
        <f>'Мандатная (список)'!B298</f>
        <v>0</v>
      </c>
      <c r="C298" s="135" t="str">
        <f>'Мандатная (список)'!C298&amp;CHAR(10)&amp;'Мандатная (список)'!C299&amp;CHAR(10)&amp;'Мандатная (список)'!C300&amp;CHAR(10)&amp;'Мандатная (список)'!C301&amp;CHAR(10)&amp;'Мандатная (список)'!C302&amp;CHAR(10)&amp;'Мандатная (список)'!C303</f>
        <v>"Барнаульский клуб Каякеров"
г. Барнаул
</v>
      </c>
      <c r="D298" s="135" t="str">
        <f>'Мандатная (список)'!D298&amp;CHAR(10)&amp;'Мандатная (список)'!D299&amp;CHAR(10)&amp;'Мандатная (список)'!D300&amp;CHAR(10)&amp;'Мандатная (список)'!D301&amp;CHAR(10)&amp;'Мандатная (список)'!D302&amp;CHAR(10)&amp;'Мандатная (список)'!D303</f>
        <v>Косогоров Кирилл Вадимович
</v>
      </c>
      <c r="E298" s="133" t="str">
        <f>'Мандатная (список)'!E298&amp;CHAR(10)&amp;'Мандатная (список)'!E299&amp;CHAR(10)&amp;'Мандатная (список)'!E300&amp;CHAR(10)&amp;'Мандатная (список)'!E301&amp;CHAR(10)&amp;'Мандатная (список)'!E302&amp;CHAR(10)&amp;'Мандатная (список)'!E303</f>
        <v>
</v>
      </c>
      <c r="F298" s="133" t="str">
        <f>'Мандатная (список)'!F298&amp;CHAR(10)&amp;'Мандатная (список)'!F299&amp;CHAR(10)&amp;'Мандатная (список)'!F300&amp;CHAR(10)&amp;'Мандатная (список)'!F301&amp;CHAR(10)&amp;'Мандатная (список)'!F302&amp;CHAR(10)&amp;'Мандатная (список)'!F303</f>
        <v>1988
</v>
      </c>
      <c r="G298" s="133" t="str">
        <f>'Мандатная (список)'!G298&amp;CHAR(10)&amp;'Мандатная (список)'!G299&amp;CHAR(10)&amp;'Мандатная (список)'!G300&amp;CHAR(10)&amp;'Мандатная (список)'!G301&amp;CHAR(10)&amp;'Мандатная (список)'!G302&amp;CHAR(10)&amp;'Мандатная (список)'!G303</f>
        <v>
</v>
      </c>
    </row>
    <row r="299" spans="1:7" ht="12.75">
      <c r="A299" s="134"/>
      <c r="B299" s="134"/>
      <c r="C299" s="136"/>
      <c r="D299" s="138"/>
      <c r="E299" s="134"/>
      <c r="F299" s="134"/>
      <c r="G299" s="134"/>
    </row>
    <row r="300" spans="1:7" ht="12.75">
      <c r="A300" s="134"/>
      <c r="B300" s="134"/>
      <c r="C300" s="136"/>
      <c r="D300" s="138"/>
      <c r="E300" s="134"/>
      <c r="F300" s="134"/>
      <c r="G300" s="134"/>
    </row>
    <row r="301" spans="1:7" ht="12.75">
      <c r="A301" s="134"/>
      <c r="B301" s="134"/>
      <c r="C301" s="136"/>
      <c r="D301" s="138"/>
      <c r="E301" s="134"/>
      <c r="F301" s="134"/>
      <c r="G301" s="134"/>
    </row>
    <row r="302" spans="1:7" ht="12.75">
      <c r="A302" s="134"/>
      <c r="B302" s="134"/>
      <c r="C302" s="136"/>
      <c r="D302" s="138"/>
      <c r="E302" s="134"/>
      <c r="F302" s="134"/>
      <c r="G302" s="134"/>
    </row>
    <row r="303" spans="1:7" ht="12.75">
      <c r="A303" s="134"/>
      <c r="B303" s="134"/>
      <c r="C303" s="137"/>
      <c r="D303" s="139"/>
      <c r="E303" s="134"/>
      <c r="F303" s="140"/>
      <c r="G303" s="134"/>
    </row>
    <row r="304" spans="1:7" ht="12.75" customHeight="1">
      <c r="A304" s="133">
        <f>'Мандатная (список)'!A304</f>
        <v>0</v>
      </c>
      <c r="B304" s="133">
        <f>'Мандатная (список)'!B304</f>
        <v>0</v>
      </c>
      <c r="C304" s="135" t="str">
        <f>'Мандатная (список)'!C304&amp;CHAR(10)&amp;'Мандатная (список)'!C305&amp;CHAR(10)&amp;'Мандатная (список)'!C306&amp;CHAR(10)&amp;'Мандатная (список)'!C307&amp;CHAR(10)&amp;'Мандатная (список)'!C308&amp;CHAR(10)&amp;'Мандатная (список)'!C309</f>
        <v>
</v>
      </c>
      <c r="D304" s="135" t="str">
        <f>'Мандатная (список)'!D304&amp;CHAR(10)&amp;'Мандатная (список)'!D305&amp;CHAR(10)&amp;'Мандатная (список)'!D306&amp;CHAR(10)&amp;'Мандатная (список)'!D307&amp;CHAR(10)&amp;'Мандатная (список)'!D308&amp;CHAR(10)&amp;'Мандатная (список)'!D309</f>
        <v>
</v>
      </c>
      <c r="E304" s="133" t="str">
        <f>'Мандатная (список)'!E304&amp;CHAR(10)&amp;'Мандатная (список)'!E305&amp;CHAR(10)&amp;'Мандатная (список)'!E306&amp;CHAR(10)&amp;'Мандатная (список)'!E307&amp;CHAR(10)&amp;'Мандатная (список)'!E308&amp;CHAR(10)&amp;'Мандатная (список)'!E309</f>
        <v>
</v>
      </c>
      <c r="F304" s="133" t="str">
        <f>'Мандатная (список)'!F304&amp;CHAR(10)&amp;'Мандатная (список)'!F305&amp;CHAR(10)&amp;'Мандатная (список)'!F306&amp;CHAR(10)&amp;'Мандатная (список)'!F307&amp;CHAR(10)&amp;'Мандатная (список)'!F308&amp;CHAR(10)&amp;'Мандатная (список)'!F309</f>
        <v>
</v>
      </c>
      <c r="G304" s="133" t="str">
        <f>'Мандатная (список)'!G304&amp;CHAR(10)&amp;'Мандатная (список)'!G305&amp;CHAR(10)&amp;'Мандатная (список)'!G306&amp;CHAR(10)&amp;'Мандатная (список)'!G307&amp;CHAR(10)&amp;'Мандатная (список)'!G308&amp;CHAR(10)&amp;'Мандатная (список)'!G309</f>
        <v>
</v>
      </c>
    </row>
    <row r="305" spans="1:7" ht="12.75">
      <c r="A305" s="134"/>
      <c r="B305" s="134"/>
      <c r="C305" s="136"/>
      <c r="D305" s="138"/>
      <c r="E305" s="134"/>
      <c r="F305" s="134"/>
      <c r="G305" s="134"/>
    </row>
    <row r="306" spans="1:7" ht="12.75">
      <c r="A306" s="134"/>
      <c r="B306" s="134"/>
      <c r="C306" s="136"/>
      <c r="D306" s="138"/>
      <c r="E306" s="134"/>
      <c r="F306" s="134"/>
      <c r="G306" s="134"/>
    </row>
    <row r="307" spans="1:7" ht="12.75">
      <c r="A307" s="134"/>
      <c r="B307" s="134"/>
      <c r="C307" s="136"/>
      <c r="D307" s="138"/>
      <c r="E307" s="134"/>
      <c r="F307" s="134"/>
      <c r="G307" s="134"/>
    </row>
    <row r="308" spans="1:7" ht="12.75">
      <c r="A308" s="134"/>
      <c r="B308" s="134"/>
      <c r="C308" s="136"/>
      <c r="D308" s="138"/>
      <c r="E308" s="134"/>
      <c r="F308" s="134"/>
      <c r="G308" s="134"/>
    </row>
    <row r="309" spans="1:7" ht="12.75">
      <c r="A309" s="134"/>
      <c r="B309" s="134"/>
      <c r="C309" s="137"/>
      <c r="D309" s="139"/>
      <c r="E309" s="134"/>
      <c r="F309" s="140"/>
      <c r="G309" s="134"/>
    </row>
    <row r="310" spans="1:7" ht="12.75" customHeight="1">
      <c r="A310" s="133">
        <f>'Мандатная (список)'!A310</f>
        <v>0</v>
      </c>
      <c r="B310" s="133">
        <f>'Мандатная (список)'!B310</f>
        <v>0</v>
      </c>
      <c r="C310" s="135" t="str">
        <f>'Мандатная (список)'!C310&amp;CHAR(10)&amp;'Мандатная (список)'!C311&amp;CHAR(10)&amp;'Мандатная (список)'!C312&amp;CHAR(10)&amp;'Мандатная (список)'!C313&amp;CHAR(10)&amp;'Мандатная (список)'!C314&amp;CHAR(10)&amp;'Мандатная (список)'!C315</f>
        <v>
</v>
      </c>
      <c r="D310" s="135" t="str">
        <f>'Мандатная (список)'!D310&amp;CHAR(10)&amp;'Мандатная (список)'!D311&amp;CHAR(10)&amp;'Мандатная (список)'!D312&amp;CHAR(10)&amp;'Мандатная (список)'!D313&amp;CHAR(10)&amp;'Мандатная (список)'!D314&amp;CHAR(10)&amp;'Мандатная (список)'!D315</f>
        <v>
</v>
      </c>
      <c r="E310" s="133" t="str">
        <f>'Мандатная (список)'!E310&amp;CHAR(10)&amp;'Мандатная (список)'!E311&amp;CHAR(10)&amp;'Мандатная (список)'!E312&amp;CHAR(10)&amp;'Мандатная (список)'!E313&amp;CHAR(10)&amp;'Мандатная (список)'!E314&amp;CHAR(10)&amp;'Мандатная (список)'!E315</f>
        <v>
</v>
      </c>
      <c r="F310" s="133" t="str">
        <f>'Мандатная (список)'!F310&amp;CHAR(10)&amp;'Мандатная (список)'!F311&amp;CHAR(10)&amp;'Мандатная (список)'!F312&amp;CHAR(10)&amp;'Мандатная (список)'!F313&amp;CHAR(10)&amp;'Мандатная (список)'!F314&amp;CHAR(10)&amp;'Мандатная (список)'!F315</f>
        <v>
</v>
      </c>
      <c r="G310" s="133" t="str">
        <f>'Мандатная (список)'!G310&amp;CHAR(10)&amp;'Мандатная (список)'!G311&amp;CHAR(10)&amp;'Мандатная (список)'!G312&amp;CHAR(10)&amp;'Мандатная (список)'!G313&amp;CHAR(10)&amp;'Мандатная (список)'!G314&amp;CHAR(10)&amp;'Мандатная (список)'!G315</f>
        <v>
</v>
      </c>
    </row>
    <row r="311" spans="1:7" ht="12.75">
      <c r="A311" s="134"/>
      <c r="B311" s="134"/>
      <c r="C311" s="136"/>
      <c r="D311" s="138"/>
      <c r="E311" s="134"/>
      <c r="F311" s="134"/>
      <c r="G311" s="134"/>
    </row>
    <row r="312" spans="1:7" ht="12.75">
      <c r="A312" s="134"/>
      <c r="B312" s="134"/>
      <c r="C312" s="136"/>
      <c r="D312" s="138"/>
      <c r="E312" s="134"/>
      <c r="F312" s="134"/>
      <c r="G312" s="134"/>
    </row>
    <row r="313" spans="1:7" ht="12.75">
      <c r="A313" s="134"/>
      <c r="B313" s="134"/>
      <c r="C313" s="136"/>
      <c r="D313" s="138"/>
      <c r="E313" s="134"/>
      <c r="F313" s="134"/>
      <c r="G313" s="134"/>
    </row>
    <row r="314" spans="1:7" ht="12.75">
      <c r="A314" s="134"/>
      <c r="B314" s="134"/>
      <c r="C314" s="136"/>
      <c r="D314" s="138"/>
      <c r="E314" s="134"/>
      <c r="F314" s="134"/>
      <c r="G314" s="134"/>
    </row>
    <row r="315" spans="1:7" ht="12.75">
      <c r="A315" s="134"/>
      <c r="B315" s="134"/>
      <c r="C315" s="137"/>
      <c r="D315" s="139"/>
      <c r="E315" s="134"/>
      <c r="F315" s="140"/>
      <c r="G315" s="134"/>
    </row>
    <row r="316" spans="1:7" ht="12.75" customHeight="1">
      <c r="A316" s="133">
        <f>'Мандатная (список)'!A316</f>
        <v>0</v>
      </c>
      <c r="B316" s="133">
        <f>'Мандатная (список)'!B316</f>
        <v>0</v>
      </c>
      <c r="C316" s="135" t="str">
        <f>'Мандатная (список)'!C316&amp;CHAR(10)&amp;'Мандатная (список)'!C317&amp;CHAR(10)&amp;'Мандатная (список)'!C318&amp;CHAR(10)&amp;'Мандатная (список)'!C319&amp;CHAR(10)&amp;'Мандатная (список)'!C320&amp;CHAR(10)&amp;'Мандатная (список)'!C321</f>
        <v>
</v>
      </c>
      <c r="D316" s="135" t="str">
        <f>'Мандатная (список)'!D316&amp;CHAR(10)&amp;'Мандатная (список)'!D317&amp;CHAR(10)&amp;'Мандатная (список)'!D318&amp;CHAR(10)&amp;'Мандатная (список)'!D319&amp;CHAR(10)&amp;'Мандатная (список)'!D320&amp;CHAR(10)&amp;'Мандатная (список)'!D321</f>
        <v>
</v>
      </c>
      <c r="E316" s="133" t="str">
        <f>'Мандатная (список)'!E316&amp;CHAR(10)&amp;'Мандатная (список)'!E317&amp;CHAR(10)&amp;'Мандатная (список)'!E318&amp;CHAR(10)&amp;'Мандатная (список)'!E319&amp;CHAR(10)&amp;'Мандатная (список)'!E320&amp;CHAR(10)&amp;'Мандатная (список)'!E321</f>
        <v>
</v>
      </c>
      <c r="F316" s="133" t="str">
        <f>'Мандатная (список)'!F316&amp;CHAR(10)&amp;'Мандатная (список)'!F317&amp;CHAR(10)&amp;'Мандатная (список)'!F318&amp;CHAR(10)&amp;'Мандатная (список)'!F319&amp;CHAR(10)&amp;'Мандатная (список)'!F320&amp;CHAR(10)&amp;'Мандатная (список)'!F321</f>
        <v>
</v>
      </c>
      <c r="G316" s="133" t="str">
        <f>'Мандатная (список)'!G316&amp;CHAR(10)&amp;'Мандатная (список)'!G317&amp;CHAR(10)&amp;'Мандатная (список)'!G318&amp;CHAR(10)&amp;'Мандатная (список)'!G319&amp;CHAR(10)&amp;'Мандатная (список)'!G320&amp;CHAR(10)&amp;'Мандатная (список)'!G321</f>
        <v>
</v>
      </c>
    </row>
    <row r="317" spans="1:7" ht="12.75">
      <c r="A317" s="134"/>
      <c r="B317" s="134"/>
      <c r="C317" s="136"/>
      <c r="D317" s="138"/>
      <c r="E317" s="134"/>
      <c r="F317" s="134"/>
      <c r="G317" s="134"/>
    </row>
    <row r="318" spans="1:7" ht="12.75">
      <c r="A318" s="134"/>
      <c r="B318" s="134"/>
      <c r="C318" s="136"/>
      <c r="D318" s="138"/>
      <c r="E318" s="134"/>
      <c r="F318" s="134"/>
      <c r="G318" s="134"/>
    </row>
    <row r="319" spans="1:7" ht="12.75">
      <c r="A319" s="134"/>
      <c r="B319" s="134"/>
      <c r="C319" s="136"/>
      <c r="D319" s="138"/>
      <c r="E319" s="134"/>
      <c r="F319" s="134"/>
      <c r="G319" s="134"/>
    </row>
    <row r="320" spans="1:7" ht="12.75">
      <c r="A320" s="134"/>
      <c r="B320" s="134"/>
      <c r="C320" s="136"/>
      <c r="D320" s="138"/>
      <c r="E320" s="134"/>
      <c r="F320" s="134"/>
      <c r="G320" s="134"/>
    </row>
    <row r="321" spans="1:7" ht="12.75">
      <c r="A321" s="134"/>
      <c r="B321" s="134"/>
      <c r="C321" s="137"/>
      <c r="D321" s="139"/>
      <c r="E321" s="134"/>
      <c r="F321" s="140"/>
      <c r="G321" s="134"/>
    </row>
    <row r="322" spans="1:7" ht="12.75" customHeight="1">
      <c r="A322" s="133">
        <f>'Мандатная (список)'!A322</f>
        <v>0</v>
      </c>
      <c r="B322" s="133">
        <f>'Мандатная (список)'!B322</f>
        <v>0</v>
      </c>
      <c r="C322" s="135" t="str">
        <f>'Мандатная (список)'!C322&amp;CHAR(10)&amp;'Мандатная (список)'!C323&amp;CHAR(10)&amp;'Мандатная (список)'!C324&amp;CHAR(10)&amp;'Мандатная (список)'!C325&amp;CHAR(10)&amp;'Мандатная (список)'!C326&amp;CHAR(10)&amp;'Мандатная (список)'!C327</f>
        <v>
</v>
      </c>
      <c r="D322" s="135" t="str">
        <f>'Мандатная (список)'!D322&amp;CHAR(10)&amp;'Мандатная (список)'!D323&amp;CHAR(10)&amp;'Мандатная (список)'!D324&amp;CHAR(10)&amp;'Мандатная (список)'!D325&amp;CHAR(10)&amp;'Мандатная (список)'!D326&amp;CHAR(10)&amp;'Мандатная (список)'!D327</f>
        <v>
</v>
      </c>
      <c r="E322" s="133" t="str">
        <f>'Мандатная (список)'!E322&amp;CHAR(10)&amp;'Мандатная (список)'!E323&amp;CHAR(10)&amp;'Мандатная (список)'!E324&amp;CHAR(10)&amp;'Мандатная (список)'!E325&amp;CHAR(10)&amp;'Мандатная (список)'!E326&amp;CHAR(10)&amp;'Мандатная (список)'!E327</f>
        <v>
</v>
      </c>
      <c r="F322" s="133" t="str">
        <f>'Мандатная (список)'!F322&amp;CHAR(10)&amp;'Мандатная (список)'!F323&amp;CHAR(10)&amp;'Мандатная (список)'!F324&amp;CHAR(10)&amp;'Мандатная (список)'!F325&amp;CHAR(10)&amp;'Мандатная (список)'!F326&amp;CHAR(10)&amp;'Мандатная (список)'!F327</f>
        <v>
</v>
      </c>
      <c r="G322" s="133" t="str">
        <f>'Мандатная (список)'!G322&amp;CHAR(10)&amp;'Мандатная (список)'!G323&amp;CHAR(10)&amp;'Мандатная (список)'!G324&amp;CHAR(10)&amp;'Мандатная (список)'!G325&amp;CHAR(10)&amp;'Мандатная (список)'!G326&amp;CHAR(10)&amp;'Мандатная (список)'!G327</f>
        <v>
</v>
      </c>
    </row>
    <row r="323" spans="1:7" ht="12.75">
      <c r="A323" s="134"/>
      <c r="B323" s="134"/>
      <c r="C323" s="136"/>
      <c r="D323" s="138"/>
      <c r="E323" s="134"/>
      <c r="F323" s="134"/>
      <c r="G323" s="134"/>
    </row>
    <row r="324" spans="1:7" ht="12.75">
      <c r="A324" s="134"/>
      <c r="B324" s="134"/>
      <c r="C324" s="136"/>
      <c r="D324" s="138"/>
      <c r="E324" s="134"/>
      <c r="F324" s="134"/>
      <c r="G324" s="134"/>
    </row>
    <row r="325" spans="1:7" ht="12.75">
      <c r="A325" s="134"/>
      <c r="B325" s="134"/>
      <c r="C325" s="136"/>
      <c r="D325" s="138"/>
      <c r="E325" s="134"/>
      <c r="F325" s="134"/>
      <c r="G325" s="134"/>
    </row>
    <row r="326" spans="1:7" ht="12.75">
      <c r="A326" s="134"/>
      <c r="B326" s="134"/>
      <c r="C326" s="136"/>
      <c r="D326" s="138"/>
      <c r="E326" s="134"/>
      <c r="F326" s="134"/>
      <c r="G326" s="134"/>
    </row>
    <row r="327" spans="1:7" ht="12.75">
      <c r="A327" s="134"/>
      <c r="B327" s="134"/>
      <c r="C327" s="137"/>
      <c r="D327" s="139"/>
      <c r="E327" s="134"/>
      <c r="F327" s="140"/>
      <c r="G327" s="134"/>
    </row>
    <row r="328" spans="1:7" ht="12.75" customHeight="1">
      <c r="A328" s="133">
        <f>'Мандатная (список)'!A328</f>
        <v>0</v>
      </c>
      <c r="B328" s="133">
        <f>'Мандатная (список)'!B328</f>
        <v>0</v>
      </c>
      <c r="C328" s="135" t="str">
        <f>'Мандатная (список)'!C328&amp;CHAR(10)&amp;'Мандатная (список)'!C329&amp;CHAR(10)&amp;'Мандатная (список)'!C330&amp;CHAR(10)&amp;'Мандатная (список)'!C331&amp;CHAR(10)&amp;'Мандатная (список)'!C332&amp;CHAR(10)&amp;'Мандатная (список)'!C333</f>
        <v>
</v>
      </c>
      <c r="D328" s="135" t="str">
        <f>'Мандатная (список)'!D328&amp;CHAR(10)&amp;'Мандатная (список)'!D329&amp;CHAR(10)&amp;'Мандатная (список)'!D330&amp;CHAR(10)&amp;'Мандатная (список)'!D331&amp;CHAR(10)&amp;'Мандатная (список)'!D332&amp;CHAR(10)&amp;'Мандатная (список)'!D333</f>
        <v>
</v>
      </c>
      <c r="E328" s="133" t="str">
        <f>'Мандатная (список)'!E328&amp;CHAR(10)&amp;'Мандатная (список)'!E329&amp;CHAR(10)&amp;'Мандатная (список)'!E330&amp;CHAR(10)&amp;'Мандатная (список)'!E331&amp;CHAR(10)&amp;'Мандатная (список)'!E332&amp;CHAR(10)&amp;'Мандатная (список)'!E333</f>
        <v>
</v>
      </c>
      <c r="F328" s="133" t="str">
        <f>'Мандатная (список)'!F328&amp;CHAR(10)&amp;'Мандатная (список)'!F329&amp;CHAR(10)&amp;'Мандатная (список)'!F330&amp;CHAR(10)&amp;'Мандатная (список)'!F331&amp;CHAR(10)&amp;'Мандатная (список)'!F332&amp;CHAR(10)&amp;'Мандатная (список)'!F333</f>
        <v>
</v>
      </c>
      <c r="G328" s="133" t="str">
        <f>'Мандатная (список)'!G328&amp;CHAR(10)&amp;'Мандатная (список)'!G329&amp;CHAR(10)&amp;'Мандатная (список)'!G330&amp;CHAR(10)&amp;'Мандатная (список)'!G331&amp;CHAR(10)&amp;'Мандатная (список)'!G332&amp;CHAR(10)&amp;'Мандатная (список)'!G333</f>
        <v>
</v>
      </c>
    </row>
    <row r="329" spans="1:7" ht="12.75">
      <c r="A329" s="134"/>
      <c r="B329" s="134"/>
      <c r="C329" s="136"/>
      <c r="D329" s="138"/>
      <c r="E329" s="134"/>
      <c r="F329" s="134"/>
      <c r="G329" s="134"/>
    </row>
    <row r="330" spans="1:7" ht="12.75">
      <c r="A330" s="134"/>
      <c r="B330" s="134"/>
      <c r="C330" s="136"/>
      <c r="D330" s="138"/>
      <c r="E330" s="134"/>
      <c r="F330" s="134"/>
      <c r="G330" s="134"/>
    </row>
    <row r="331" spans="1:7" ht="12.75">
      <c r="A331" s="134"/>
      <c r="B331" s="134"/>
      <c r="C331" s="136"/>
      <c r="D331" s="138"/>
      <c r="E331" s="134"/>
      <c r="F331" s="134"/>
      <c r="G331" s="134"/>
    </row>
    <row r="332" spans="1:7" ht="12.75">
      <c r="A332" s="134"/>
      <c r="B332" s="134"/>
      <c r="C332" s="136"/>
      <c r="D332" s="138"/>
      <c r="E332" s="134"/>
      <c r="F332" s="134"/>
      <c r="G332" s="134"/>
    </row>
    <row r="333" spans="1:7" ht="12.75">
      <c r="A333" s="134"/>
      <c r="B333" s="134"/>
      <c r="C333" s="137"/>
      <c r="D333" s="139"/>
      <c r="E333" s="134"/>
      <c r="F333" s="140"/>
      <c r="G333" s="134"/>
    </row>
    <row r="334" spans="1:7" ht="12.75" customHeight="1">
      <c r="A334" s="133">
        <f>'Мандатная (список)'!A334</f>
        <v>0</v>
      </c>
      <c r="B334" s="133">
        <f>'Мандатная (список)'!B334</f>
        <v>0</v>
      </c>
      <c r="C334" s="135" t="str">
        <f>'Мандатная (список)'!C334&amp;CHAR(10)&amp;'Мандатная (список)'!C335&amp;CHAR(10)&amp;'Мандатная (список)'!C336&amp;CHAR(10)&amp;'Мандатная (список)'!C337&amp;CHAR(10)&amp;'Мандатная (список)'!C338&amp;CHAR(10)&amp;'Мандатная (список)'!C339</f>
        <v>
</v>
      </c>
      <c r="D334" s="135" t="str">
        <f>'Мандатная (список)'!D334&amp;CHAR(10)&amp;'Мандатная (список)'!D335&amp;CHAR(10)&amp;'Мандатная (список)'!D336&amp;CHAR(10)&amp;'Мандатная (список)'!D337&amp;CHAR(10)&amp;'Мандатная (список)'!D338&amp;CHAR(10)&amp;'Мандатная (список)'!D339</f>
        <v>
</v>
      </c>
      <c r="E334" s="133" t="str">
        <f>'Мандатная (список)'!E334&amp;CHAR(10)&amp;'Мандатная (список)'!E335&amp;CHAR(10)&amp;'Мандатная (список)'!E336&amp;CHAR(10)&amp;'Мандатная (список)'!E337&amp;CHAR(10)&amp;'Мандатная (список)'!E338&amp;CHAR(10)&amp;'Мандатная (список)'!E339</f>
        <v>
</v>
      </c>
      <c r="F334" s="133" t="str">
        <f>'Мандатная (список)'!F334&amp;CHAR(10)&amp;'Мандатная (список)'!F335&amp;CHAR(10)&amp;'Мандатная (список)'!F336&amp;CHAR(10)&amp;'Мандатная (список)'!F337&amp;CHAR(10)&amp;'Мандатная (список)'!F338&amp;CHAR(10)&amp;'Мандатная (список)'!F339</f>
        <v>
</v>
      </c>
      <c r="G334" s="133" t="str">
        <f>'Мандатная (список)'!G334&amp;CHAR(10)&amp;'Мандатная (список)'!G335&amp;CHAR(10)&amp;'Мандатная (список)'!G336&amp;CHAR(10)&amp;'Мандатная (список)'!G337&amp;CHAR(10)&amp;'Мандатная (список)'!G338&amp;CHAR(10)&amp;'Мандатная (список)'!G339</f>
        <v>
</v>
      </c>
    </row>
    <row r="335" spans="1:7" ht="12.75">
      <c r="A335" s="134"/>
      <c r="B335" s="134"/>
      <c r="C335" s="136"/>
      <c r="D335" s="138"/>
      <c r="E335" s="134"/>
      <c r="F335" s="134"/>
      <c r="G335" s="134"/>
    </row>
    <row r="336" spans="1:7" ht="12.75">
      <c r="A336" s="134"/>
      <c r="B336" s="134"/>
      <c r="C336" s="136"/>
      <c r="D336" s="138"/>
      <c r="E336" s="134"/>
      <c r="F336" s="134"/>
      <c r="G336" s="134"/>
    </row>
    <row r="337" spans="1:7" ht="12.75">
      <c r="A337" s="134"/>
      <c r="B337" s="134"/>
      <c r="C337" s="136"/>
      <c r="D337" s="138"/>
      <c r="E337" s="134"/>
      <c r="F337" s="134"/>
      <c r="G337" s="134"/>
    </row>
    <row r="338" spans="1:7" ht="12.75">
      <c r="A338" s="134"/>
      <c r="B338" s="134"/>
      <c r="C338" s="136"/>
      <c r="D338" s="138"/>
      <c r="E338" s="134"/>
      <c r="F338" s="134"/>
      <c r="G338" s="134"/>
    </row>
    <row r="339" spans="1:7" ht="12.75">
      <c r="A339" s="134"/>
      <c r="B339" s="134"/>
      <c r="C339" s="137"/>
      <c r="D339" s="139"/>
      <c r="E339" s="134"/>
      <c r="F339" s="140"/>
      <c r="G339" s="134"/>
    </row>
    <row r="340" spans="1:7" ht="12.75" customHeight="1">
      <c r="A340" s="133">
        <f>'Мандатная (список)'!A340</f>
        <v>0</v>
      </c>
      <c r="B340" s="133">
        <f>'Мандатная (список)'!B340</f>
        <v>0</v>
      </c>
      <c r="C340" s="135" t="str">
        <f>'Мандатная (список)'!C340&amp;CHAR(10)&amp;'Мандатная (список)'!C341&amp;CHAR(10)&amp;'Мандатная (список)'!C342&amp;CHAR(10)&amp;'Мандатная (список)'!C343&amp;CHAR(10)&amp;'Мандатная (список)'!C344&amp;CHAR(10)&amp;'Мандатная (список)'!C345</f>
        <v>
</v>
      </c>
      <c r="D340" s="135" t="str">
        <f>'Мандатная (список)'!D340&amp;CHAR(10)&amp;'Мандатная (список)'!D341&amp;CHAR(10)&amp;'Мандатная (список)'!D342&amp;CHAR(10)&amp;'Мандатная (список)'!D343&amp;CHAR(10)&amp;'Мандатная (список)'!D344&amp;CHAR(10)&amp;'Мандатная (список)'!D345</f>
        <v>
</v>
      </c>
      <c r="E340" s="133" t="str">
        <f>'Мандатная (список)'!E340&amp;CHAR(10)&amp;'Мандатная (список)'!E341&amp;CHAR(10)&amp;'Мандатная (список)'!E342&amp;CHAR(10)&amp;'Мандатная (список)'!E343&amp;CHAR(10)&amp;'Мандатная (список)'!E344&amp;CHAR(10)&amp;'Мандатная (список)'!E345</f>
        <v>
</v>
      </c>
      <c r="F340" s="133" t="str">
        <f>'Мандатная (список)'!F340&amp;CHAR(10)&amp;'Мандатная (список)'!F341&amp;CHAR(10)&amp;'Мандатная (список)'!F342&amp;CHAR(10)&amp;'Мандатная (список)'!F343&amp;CHAR(10)&amp;'Мандатная (список)'!F344&amp;CHAR(10)&amp;'Мандатная (список)'!F345</f>
        <v>
</v>
      </c>
      <c r="G340" s="133" t="str">
        <f>'Мандатная (список)'!G340&amp;CHAR(10)&amp;'Мандатная (список)'!G341&amp;CHAR(10)&amp;'Мандатная (список)'!G342&amp;CHAR(10)&amp;'Мандатная (список)'!G343&amp;CHAR(10)&amp;'Мандатная (список)'!G344&amp;CHAR(10)&amp;'Мандатная (список)'!G345</f>
        <v>
</v>
      </c>
    </row>
    <row r="341" spans="1:7" ht="12.75">
      <c r="A341" s="134"/>
      <c r="B341" s="134"/>
      <c r="C341" s="136"/>
      <c r="D341" s="138"/>
      <c r="E341" s="134"/>
      <c r="F341" s="134"/>
      <c r="G341" s="134"/>
    </row>
    <row r="342" spans="1:7" ht="12.75">
      <c r="A342" s="134"/>
      <c r="B342" s="134"/>
      <c r="C342" s="136"/>
      <c r="D342" s="138"/>
      <c r="E342" s="134"/>
      <c r="F342" s="134"/>
      <c r="G342" s="134"/>
    </row>
    <row r="343" spans="1:7" ht="12.75">
      <c r="A343" s="134"/>
      <c r="B343" s="134"/>
      <c r="C343" s="136"/>
      <c r="D343" s="138"/>
      <c r="E343" s="134"/>
      <c r="F343" s="134"/>
      <c r="G343" s="134"/>
    </row>
    <row r="344" spans="1:7" ht="12.75">
      <c r="A344" s="134"/>
      <c r="B344" s="134"/>
      <c r="C344" s="136"/>
      <c r="D344" s="138"/>
      <c r="E344" s="134"/>
      <c r="F344" s="134"/>
      <c r="G344" s="134"/>
    </row>
    <row r="345" spans="1:7" ht="12.75">
      <c r="A345" s="134"/>
      <c r="B345" s="134"/>
      <c r="C345" s="137"/>
      <c r="D345" s="139"/>
      <c r="E345" s="134"/>
      <c r="F345" s="140"/>
      <c r="G345" s="134"/>
    </row>
    <row r="346" spans="1:7" ht="12.75" customHeight="1">
      <c r="A346" s="133">
        <f>'Мандатная (список)'!A346</f>
        <v>0</v>
      </c>
      <c r="B346" s="133">
        <f>'Мандатная (список)'!B346</f>
        <v>0</v>
      </c>
      <c r="C346" s="135" t="str">
        <f>'Мандатная (список)'!C346&amp;CHAR(10)&amp;'Мандатная (список)'!C347&amp;CHAR(10)&amp;'Мандатная (список)'!C348&amp;CHAR(10)&amp;'Мандатная (список)'!C349&amp;CHAR(10)&amp;'Мандатная (список)'!C350&amp;CHAR(10)&amp;'Мандатная (список)'!C351</f>
        <v>
</v>
      </c>
      <c r="D346" s="135" t="str">
        <f>'Мандатная (список)'!D346&amp;CHAR(10)&amp;'Мандатная (список)'!D347&amp;CHAR(10)&amp;'Мандатная (список)'!D348&amp;CHAR(10)&amp;'Мандатная (список)'!D349&amp;CHAR(10)&amp;'Мандатная (список)'!D350&amp;CHAR(10)&amp;'Мандатная (список)'!D351</f>
        <v>
</v>
      </c>
      <c r="E346" s="133" t="str">
        <f>'Мандатная (список)'!E346&amp;CHAR(10)&amp;'Мандатная (список)'!E347&amp;CHAR(10)&amp;'Мандатная (список)'!E348&amp;CHAR(10)&amp;'Мандатная (список)'!E349&amp;CHAR(10)&amp;'Мандатная (список)'!E350&amp;CHAR(10)&amp;'Мандатная (список)'!E351</f>
        <v>
</v>
      </c>
      <c r="F346" s="133" t="str">
        <f>'Мандатная (список)'!F346&amp;CHAR(10)&amp;'Мандатная (список)'!F347&amp;CHAR(10)&amp;'Мандатная (список)'!F348&amp;CHAR(10)&amp;'Мандатная (список)'!F349&amp;CHAR(10)&amp;'Мандатная (список)'!F350&amp;CHAR(10)&amp;'Мандатная (список)'!F351</f>
        <v>
</v>
      </c>
      <c r="G346" s="133" t="str">
        <f>'Мандатная (список)'!G346&amp;CHAR(10)&amp;'Мандатная (список)'!G347&amp;CHAR(10)&amp;'Мандатная (список)'!G348&amp;CHAR(10)&amp;'Мандатная (список)'!G349&amp;CHAR(10)&amp;'Мандатная (список)'!G350&amp;CHAR(10)&amp;'Мандатная (список)'!G351</f>
        <v>
</v>
      </c>
    </row>
    <row r="347" spans="1:7" ht="12.75">
      <c r="A347" s="134"/>
      <c r="B347" s="134"/>
      <c r="C347" s="136"/>
      <c r="D347" s="138"/>
      <c r="E347" s="134"/>
      <c r="F347" s="134"/>
      <c r="G347" s="134"/>
    </row>
    <row r="348" spans="1:7" ht="12.75">
      <c r="A348" s="134"/>
      <c r="B348" s="134"/>
      <c r="C348" s="136"/>
      <c r="D348" s="138"/>
      <c r="E348" s="134"/>
      <c r="F348" s="134"/>
      <c r="G348" s="134"/>
    </row>
    <row r="349" spans="1:7" ht="12.75">
      <c r="A349" s="134"/>
      <c r="B349" s="134"/>
      <c r="C349" s="136"/>
      <c r="D349" s="138"/>
      <c r="E349" s="134"/>
      <c r="F349" s="134"/>
      <c r="G349" s="134"/>
    </row>
    <row r="350" spans="1:7" ht="12.75">
      <c r="A350" s="134"/>
      <c r="B350" s="134"/>
      <c r="C350" s="136"/>
      <c r="D350" s="138"/>
      <c r="E350" s="134"/>
      <c r="F350" s="134"/>
      <c r="G350" s="134"/>
    </row>
    <row r="351" spans="1:7" ht="12.75">
      <c r="A351" s="134"/>
      <c r="B351" s="134"/>
      <c r="C351" s="137"/>
      <c r="D351" s="139"/>
      <c r="E351" s="134"/>
      <c r="F351" s="140"/>
      <c r="G351" s="134"/>
    </row>
    <row r="352" spans="1:7" ht="12.75" customHeight="1">
      <c r="A352" s="133">
        <f>'Мандатная (список)'!A352</f>
        <v>0</v>
      </c>
      <c r="B352" s="133">
        <f>'Мандатная (список)'!B352</f>
        <v>0</v>
      </c>
      <c r="C352" s="135" t="str">
        <f>'Мандатная (список)'!C352&amp;CHAR(10)&amp;'Мандатная (список)'!C353&amp;CHAR(10)&amp;'Мандатная (список)'!C354&amp;CHAR(10)&amp;'Мандатная (список)'!C355&amp;CHAR(10)&amp;'Мандатная (список)'!C356&amp;CHAR(10)&amp;'Мандатная (список)'!C357</f>
        <v>
</v>
      </c>
      <c r="D352" s="135" t="str">
        <f>'Мандатная (список)'!D352&amp;CHAR(10)&amp;'Мандатная (список)'!D353&amp;CHAR(10)&amp;'Мандатная (список)'!D354&amp;CHAR(10)&amp;'Мандатная (список)'!D355&amp;CHAR(10)&amp;'Мандатная (список)'!D356&amp;CHAR(10)&amp;'Мандатная (список)'!D357</f>
        <v>
</v>
      </c>
      <c r="E352" s="133" t="str">
        <f>'Мандатная (список)'!E352&amp;CHAR(10)&amp;'Мандатная (список)'!E353&amp;CHAR(10)&amp;'Мандатная (список)'!E354&amp;CHAR(10)&amp;'Мандатная (список)'!E355&amp;CHAR(10)&amp;'Мандатная (список)'!E356&amp;CHAR(10)&amp;'Мандатная (список)'!E357</f>
        <v>
</v>
      </c>
      <c r="F352" s="133" t="str">
        <f>'Мандатная (список)'!F352&amp;CHAR(10)&amp;'Мандатная (список)'!F353&amp;CHAR(10)&amp;'Мандатная (список)'!F354&amp;CHAR(10)&amp;'Мандатная (список)'!F355&amp;CHAR(10)&amp;'Мандатная (список)'!F356&amp;CHAR(10)&amp;'Мандатная (список)'!F357</f>
        <v>
</v>
      </c>
      <c r="G352" s="133" t="str">
        <f>'Мандатная (список)'!G352&amp;CHAR(10)&amp;'Мандатная (список)'!G353&amp;CHAR(10)&amp;'Мандатная (список)'!G354&amp;CHAR(10)&amp;'Мандатная (список)'!G355&amp;CHAR(10)&amp;'Мандатная (список)'!G356&amp;CHAR(10)&amp;'Мандатная (список)'!G357</f>
        <v>
</v>
      </c>
    </row>
    <row r="353" spans="1:7" ht="12.75">
      <c r="A353" s="134"/>
      <c r="B353" s="134"/>
      <c r="C353" s="136"/>
      <c r="D353" s="138"/>
      <c r="E353" s="134"/>
      <c r="F353" s="134"/>
      <c r="G353" s="134"/>
    </row>
    <row r="354" spans="1:7" ht="12.75">
      <c r="A354" s="134"/>
      <c r="B354" s="134"/>
      <c r="C354" s="136"/>
      <c r="D354" s="138"/>
      <c r="E354" s="134"/>
      <c r="F354" s="134"/>
      <c r="G354" s="134"/>
    </row>
    <row r="355" spans="1:7" ht="12.75">
      <c r="A355" s="134"/>
      <c r="B355" s="134"/>
      <c r="C355" s="136"/>
      <c r="D355" s="138"/>
      <c r="E355" s="134"/>
      <c r="F355" s="134"/>
      <c r="G355" s="134"/>
    </row>
    <row r="356" spans="1:7" ht="12.75">
      <c r="A356" s="134"/>
      <c r="B356" s="134"/>
      <c r="C356" s="136"/>
      <c r="D356" s="138"/>
      <c r="E356" s="134"/>
      <c r="F356" s="134"/>
      <c r="G356" s="134"/>
    </row>
    <row r="357" spans="1:7" ht="12.75">
      <c r="A357" s="134"/>
      <c r="B357" s="134"/>
      <c r="C357" s="137"/>
      <c r="D357" s="139"/>
      <c r="E357" s="134"/>
      <c r="F357" s="140"/>
      <c r="G357" s="134"/>
    </row>
    <row r="358" spans="1:7" ht="12.75" customHeight="1">
      <c r="A358" s="133">
        <f>'Мандатная (список)'!A358</f>
        <v>0</v>
      </c>
      <c r="B358" s="133">
        <f>'Мандатная (список)'!B358</f>
        <v>0</v>
      </c>
      <c r="C358" s="135" t="str">
        <f>'Мандатная (список)'!C358&amp;CHAR(10)&amp;'Мандатная (список)'!C359&amp;CHAR(10)&amp;'Мандатная (список)'!C360&amp;CHAR(10)&amp;'Мандатная (список)'!C361&amp;CHAR(10)&amp;'Мандатная (список)'!C362&amp;CHAR(10)&amp;'Мандатная (список)'!C363</f>
        <v>
</v>
      </c>
      <c r="D358" s="135" t="str">
        <f>'Мандатная (список)'!D358&amp;CHAR(10)&amp;'Мандатная (список)'!D359&amp;CHAR(10)&amp;'Мандатная (список)'!D360&amp;CHAR(10)&amp;'Мандатная (список)'!D361&amp;CHAR(10)&amp;'Мандатная (список)'!D362&amp;CHAR(10)&amp;'Мандатная (список)'!D363</f>
        <v>
</v>
      </c>
      <c r="E358" s="133" t="str">
        <f>'Мандатная (список)'!E358&amp;CHAR(10)&amp;'Мандатная (список)'!E359&amp;CHAR(10)&amp;'Мандатная (список)'!E360&amp;CHAR(10)&amp;'Мандатная (список)'!E361&amp;CHAR(10)&amp;'Мандатная (список)'!E362&amp;CHAR(10)&amp;'Мандатная (список)'!E363</f>
        <v>
</v>
      </c>
      <c r="F358" s="133" t="str">
        <f>'Мандатная (список)'!F358&amp;CHAR(10)&amp;'Мандатная (список)'!F359&amp;CHAR(10)&amp;'Мандатная (список)'!F360&amp;CHAR(10)&amp;'Мандатная (список)'!F361&amp;CHAR(10)&amp;'Мандатная (список)'!F362&amp;CHAR(10)&amp;'Мандатная (список)'!F363</f>
        <v>
</v>
      </c>
      <c r="G358" s="133" t="str">
        <f>'Мандатная (список)'!G358&amp;CHAR(10)&amp;'Мандатная (список)'!G359&amp;CHAR(10)&amp;'Мандатная (список)'!G360&amp;CHAR(10)&amp;'Мандатная (список)'!G361&amp;CHAR(10)&amp;'Мандатная (список)'!G362&amp;CHAR(10)&amp;'Мандатная (список)'!G363</f>
        <v>
</v>
      </c>
    </row>
    <row r="359" spans="1:7" ht="12.75">
      <c r="A359" s="134"/>
      <c r="B359" s="134"/>
      <c r="C359" s="136"/>
      <c r="D359" s="138"/>
      <c r="E359" s="134"/>
      <c r="F359" s="134"/>
      <c r="G359" s="134"/>
    </row>
    <row r="360" spans="1:7" ht="12.75">
      <c r="A360" s="134"/>
      <c r="B360" s="134"/>
      <c r="C360" s="136"/>
      <c r="D360" s="138"/>
      <c r="E360" s="134"/>
      <c r="F360" s="134"/>
      <c r="G360" s="134"/>
    </row>
    <row r="361" spans="1:7" ht="12.75">
      <c r="A361" s="134"/>
      <c r="B361" s="134"/>
      <c r="C361" s="136"/>
      <c r="D361" s="138"/>
      <c r="E361" s="134"/>
      <c r="F361" s="134"/>
      <c r="G361" s="134"/>
    </row>
    <row r="362" spans="1:7" ht="12.75">
      <c r="A362" s="134"/>
      <c r="B362" s="134"/>
      <c r="C362" s="136"/>
      <c r="D362" s="138"/>
      <c r="E362" s="134"/>
      <c r="F362" s="134"/>
      <c r="G362" s="134"/>
    </row>
    <row r="363" spans="1:7" ht="12.75">
      <c r="A363" s="134"/>
      <c r="B363" s="134"/>
      <c r="C363" s="137"/>
      <c r="D363" s="139"/>
      <c r="E363" s="134"/>
      <c r="F363" s="140"/>
      <c r="G363" s="134"/>
    </row>
    <row r="364" spans="1:7" ht="12.75" customHeight="1">
      <c r="A364" s="133">
        <f>'Мандатная (список)'!A364</f>
        <v>0</v>
      </c>
      <c r="B364" s="133">
        <f>'Мандатная (список)'!B364</f>
        <v>0</v>
      </c>
      <c r="C364" s="135" t="str">
        <f>'Мандатная (список)'!C364&amp;CHAR(10)&amp;'Мандатная (список)'!C365&amp;CHAR(10)&amp;'Мандатная (список)'!C366&amp;CHAR(10)&amp;'Мандатная (список)'!C367&amp;CHAR(10)&amp;'Мандатная (список)'!C368&amp;CHAR(10)&amp;'Мандатная (список)'!C369</f>
        <v>
</v>
      </c>
      <c r="D364" s="135" t="str">
        <f>'Мандатная (список)'!D364&amp;CHAR(10)&amp;'Мандатная (список)'!D365&amp;CHAR(10)&amp;'Мандатная (список)'!D366&amp;CHAR(10)&amp;'Мандатная (список)'!D367&amp;CHAR(10)&amp;'Мандатная (список)'!D368&amp;CHAR(10)&amp;'Мандатная (список)'!D369</f>
        <v>
</v>
      </c>
      <c r="E364" s="133" t="str">
        <f>'Мандатная (список)'!E364&amp;CHAR(10)&amp;'Мандатная (список)'!E365&amp;CHAR(10)&amp;'Мандатная (список)'!E366&amp;CHAR(10)&amp;'Мандатная (список)'!E367&amp;CHAR(10)&amp;'Мандатная (список)'!E368&amp;CHAR(10)&amp;'Мандатная (список)'!E369</f>
        <v>
</v>
      </c>
      <c r="F364" s="133" t="str">
        <f>'Мандатная (список)'!F364&amp;CHAR(10)&amp;'Мандатная (список)'!F365&amp;CHAR(10)&amp;'Мандатная (список)'!F366&amp;CHAR(10)&amp;'Мандатная (список)'!F367&amp;CHAR(10)&amp;'Мандатная (список)'!F368&amp;CHAR(10)&amp;'Мандатная (список)'!F369</f>
        <v>
</v>
      </c>
      <c r="G364" s="133" t="str">
        <f>'Мандатная (список)'!G364&amp;CHAR(10)&amp;'Мандатная (список)'!G365&amp;CHAR(10)&amp;'Мандатная (список)'!G366&amp;CHAR(10)&amp;'Мандатная (список)'!G367&amp;CHAR(10)&amp;'Мандатная (список)'!G368&amp;CHAR(10)&amp;'Мандатная (список)'!G369</f>
        <v>
</v>
      </c>
    </row>
    <row r="365" spans="1:7" ht="12.75">
      <c r="A365" s="134"/>
      <c r="B365" s="134"/>
      <c r="C365" s="136"/>
      <c r="D365" s="138"/>
      <c r="E365" s="134"/>
      <c r="F365" s="134"/>
      <c r="G365" s="134"/>
    </row>
    <row r="366" spans="1:7" ht="12.75">
      <c r="A366" s="134"/>
      <c r="B366" s="134"/>
      <c r="C366" s="136"/>
      <c r="D366" s="138"/>
      <c r="E366" s="134"/>
      <c r="F366" s="134"/>
      <c r="G366" s="134"/>
    </row>
    <row r="367" spans="1:7" ht="12.75">
      <c r="A367" s="134"/>
      <c r="B367" s="134"/>
      <c r="C367" s="136"/>
      <c r="D367" s="138"/>
      <c r="E367" s="134"/>
      <c r="F367" s="134"/>
      <c r="G367" s="134"/>
    </row>
    <row r="368" spans="1:7" ht="12.75">
      <c r="A368" s="134"/>
      <c r="B368" s="134"/>
      <c r="C368" s="136"/>
      <c r="D368" s="138"/>
      <c r="E368" s="134"/>
      <c r="F368" s="134"/>
      <c r="G368" s="134"/>
    </row>
    <row r="369" spans="1:7" ht="12.75">
      <c r="A369" s="134"/>
      <c r="B369" s="134"/>
      <c r="C369" s="137"/>
      <c r="D369" s="139"/>
      <c r="E369" s="134"/>
      <c r="F369" s="140"/>
      <c r="G369" s="134"/>
    </row>
    <row r="370" spans="1:7" ht="12.75" customHeight="1">
      <c r="A370" s="133">
        <f>'Мандатная (список)'!A370</f>
        <v>0</v>
      </c>
      <c r="B370" s="133">
        <f>'Мандатная (список)'!B370</f>
        <v>0</v>
      </c>
      <c r="C370" s="135" t="str">
        <f>'Мандатная (список)'!C370&amp;CHAR(10)&amp;'Мандатная (список)'!C371&amp;CHAR(10)&amp;'Мандатная (список)'!C372&amp;CHAR(10)&amp;'Мандатная (список)'!C373&amp;CHAR(10)&amp;'Мандатная (список)'!C374&amp;CHAR(10)&amp;'Мандатная (список)'!C375</f>
        <v>
</v>
      </c>
      <c r="D370" s="135" t="str">
        <f>'Мандатная (список)'!D370&amp;CHAR(10)&amp;'Мандатная (список)'!D371&amp;CHAR(10)&amp;'Мандатная (список)'!D372&amp;CHAR(10)&amp;'Мандатная (список)'!D373&amp;CHAR(10)&amp;'Мандатная (список)'!D374&amp;CHAR(10)&amp;'Мандатная (список)'!D375</f>
        <v>
</v>
      </c>
      <c r="E370" s="133" t="str">
        <f>'Мандатная (список)'!E370&amp;CHAR(10)&amp;'Мандатная (список)'!E371&amp;CHAR(10)&amp;'Мандатная (список)'!E372&amp;CHAR(10)&amp;'Мандатная (список)'!E373&amp;CHAR(10)&amp;'Мандатная (список)'!E374&amp;CHAR(10)&amp;'Мандатная (список)'!E375</f>
        <v>
</v>
      </c>
      <c r="F370" s="133" t="str">
        <f>'Мандатная (список)'!F370&amp;CHAR(10)&amp;'Мандатная (список)'!F371&amp;CHAR(10)&amp;'Мандатная (список)'!F372&amp;CHAR(10)&amp;'Мандатная (список)'!F373&amp;CHAR(10)&amp;'Мандатная (список)'!F374&amp;CHAR(10)&amp;'Мандатная (список)'!F375</f>
        <v>
</v>
      </c>
      <c r="G370" s="133" t="str">
        <f>'Мандатная (список)'!G370&amp;CHAR(10)&amp;'Мандатная (список)'!G371&amp;CHAR(10)&amp;'Мандатная (список)'!G372&amp;CHAR(10)&amp;'Мандатная (список)'!G373&amp;CHAR(10)&amp;'Мандатная (список)'!G374&amp;CHAR(10)&amp;'Мандатная (список)'!G375</f>
        <v>
</v>
      </c>
    </row>
    <row r="371" spans="1:7" ht="12.75">
      <c r="A371" s="134"/>
      <c r="B371" s="134"/>
      <c r="C371" s="136"/>
      <c r="D371" s="138"/>
      <c r="E371" s="134"/>
      <c r="F371" s="134"/>
      <c r="G371" s="134"/>
    </row>
    <row r="372" spans="1:7" ht="12.75">
      <c r="A372" s="134"/>
      <c r="B372" s="134"/>
      <c r="C372" s="136"/>
      <c r="D372" s="138"/>
      <c r="E372" s="134"/>
      <c r="F372" s="134"/>
      <c r="G372" s="134"/>
    </row>
    <row r="373" spans="1:7" ht="12.75">
      <c r="A373" s="134"/>
      <c r="B373" s="134"/>
      <c r="C373" s="136"/>
      <c r="D373" s="138"/>
      <c r="E373" s="134"/>
      <c r="F373" s="134"/>
      <c r="G373" s="134"/>
    </row>
    <row r="374" spans="1:7" ht="12.75">
      <c r="A374" s="134"/>
      <c r="B374" s="134"/>
      <c r="C374" s="136"/>
      <c r="D374" s="138"/>
      <c r="E374" s="134"/>
      <c r="F374" s="134"/>
      <c r="G374" s="134"/>
    </row>
    <row r="375" spans="1:7" ht="12.75">
      <c r="A375" s="134"/>
      <c r="B375" s="134"/>
      <c r="C375" s="137"/>
      <c r="D375" s="139"/>
      <c r="E375" s="134"/>
      <c r="F375" s="140"/>
      <c r="G375" s="134"/>
    </row>
    <row r="376" spans="1:7" ht="12.75" customHeight="1">
      <c r="A376" s="133">
        <f>'Мандатная (список)'!A376</f>
        <v>0</v>
      </c>
      <c r="B376" s="133">
        <f>'Мандатная (список)'!B376</f>
        <v>0</v>
      </c>
      <c r="C376" s="135" t="str">
        <f>'Мандатная (список)'!C376&amp;CHAR(10)&amp;'Мандатная (список)'!C377&amp;CHAR(10)&amp;'Мандатная (список)'!C378&amp;CHAR(10)&amp;'Мандатная (список)'!C379&amp;CHAR(10)&amp;'Мандатная (список)'!C380&amp;CHAR(10)&amp;'Мандатная (список)'!C381</f>
        <v>
</v>
      </c>
      <c r="D376" s="135" t="str">
        <f>'Мандатная (список)'!D376&amp;CHAR(10)&amp;'Мандатная (список)'!D377&amp;CHAR(10)&amp;'Мандатная (список)'!D378&amp;CHAR(10)&amp;'Мандатная (список)'!D379&amp;CHAR(10)&amp;'Мандатная (список)'!D380&amp;CHAR(10)&amp;'Мандатная (список)'!D381</f>
        <v>
</v>
      </c>
      <c r="E376" s="133" t="str">
        <f>'Мандатная (список)'!E376&amp;CHAR(10)&amp;'Мандатная (список)'!E377&amp;CHAR(10)&amp;'Мандатная (список)'!E378&amp;CHAR(10)&amp;'Мандатная (список)'!E379&amp;CHAR(10)&amp;'Мандатная (список)'!E380&amp;CHAR(10)&amp;'Мандатная (список)'!E381</f>
        <v>
</v>
      </c>
      <c r="F376" s="133" t="str">
        <f>'Мандатная (список)'!F376&amp;CHAR(10)&amp;'Мандатная (список)'!F377&amp;CHAR(10)&amp;'Мандатная (список)'!F378&amp;CHAR(10)&amp;'Мандатная (список)'!F379&amp;CHAR(10)&amp;'Мандатная (список)'!F380&amp;CHAR(10)&amp;'Мандатная (список)'!F381</f>
        <v>
</v>
      </c>
      <c r="G376" s="133" t="str">
        <f>'Мандатная (список)'!G376&amp;CHAR(10)&amp;'Мандатная (список)'!G377&amp;CHAR(10)&amp;'Мандатная (список)'!G378&amp;CHAR(10)&amp;'Мандатная (список)'!G379&amp;CHAR(10)&amp;'Мандатная (список)'!G380&amp;CHAR(10)&amp;'Мандатная (список)'!G381</f>
        <v>
</v>
      </c>
    </row>
    <row r="377" spans="1:7" ht="12.75">
      <c r="A377" s="134"/>
      <c r="B377" s="134"/>
      <c r="C377" s="136"/>
      <c r="D377" s="138"/>
      <c r="E377" s="134"/>
      <c r="F377" s="134"/>
      <c r="G377" s="134"/>
    </row>
    <row r="378" spans="1:7" ht="12.75">
      <c r="A378" s="134"/>
      <c r="B378" s="134"/>
      <c r="C378" s="136"/>
      <c r="D378" s="138"/>
      <c r="E378" s="134"/>
      <c r="F378" s="134"/>
      <c r="G378" s="134"/>
    </row>
    <row r="379" spans="1:7" ht="12.75">
      <c r="A379" s="134"/>
      <c r="B379" s="134"/>
      <c r="C379" s="136"/>
      <c r="D379" s="138"/>
      <c r="E379" s="134"/>
      <c r="F379" s="134"/>
      <c r="G379" s="134"/>
    </row>
    <row r="380" spans="1:7" ht="12.75">
      <c r="A380" s="134"/>
      <c r="B380" s="134"/>
      <c r="C380" s="136"/>
      <c r="D380" s="138"/>
      <c r="E380" s="134"/>
      <c r="F380" s="134"/>
      <c r="G380" s="134"/>
    </row>
    <row r="381" spans="1:7" ht="12.75">
      <c r="A381" s="134"/>
      <c r="B381" s="134"/>
      <c r="C381" s="137"/>
      <c r="D381" s="139"/>
      <c r="E381" s="134"/>
      <c r="F381" s="140"/>
      <c r="G381" s="134"/>
    </row>
    <row r="382" spans="1:7" ht="12.75" customHeight="1">
      <c r="A382" s="133">
        <f>'Мандатная (список)'!A382</f>
        <v>0</v>
      </c>
      <c r="B382" s="133">
        <f>'Мандатная (список)'!B382</f>
        <v>0</v>
      </c>
      <c r="C382" s="135" t="str">
        <f>'Мандатная (список)'!C382&amp;CHAR(10)&amp;'Мандатная (список)'!C383&amp;CHAR(10)&amp;'Мандатная (список)'!C384&amp;CHAR(10)&amp;'Мандатная (список)'!C385&amp;CHAR(10)&amp;'Мандатная (список)'!C386&amp;CHAR(10)&amp;'Мандатная (список)'!C387</f>
        <v>
</v>
      </c>
      <c r="D382" s="135" t="str">
        <f>'Мандатная (список)'!D382&amp;CHAR(10)&amp;'Мандатная (список)'!D383&amp;CHAR(10)&amp;'Мандатная (список)'!D384&amp;CHAR(10)&amp;'Мандатная (список)'!D385&amp;CHAR(10)&amp;'Мандатная (список)'!D386&amp;CHAR(10)&amp;'Мандатная (список)'!D387</f>
        <v>
</v>
      </c>
      <c r="E382" s="133" t="str">
        <f>'Мандатная (список)'!E382&amp;CHAR(10)&amp;'Мандатная (список)'!E383&amp;CHAR(10)&amp;'Мандатная (список)'!E384&amp;CHAR(10)&amp;'Мандатная (список)'!E385&amp;CHAR(10)&amp;'Мандатная (список)'!E386&amp;CHAR(10)&amp;'Мандатная (список)'!E387</f>
        <v>
</v>
      </c>
      <c r="F382" s="133" t="str">
        <f>'Мандатная (список)'!F382&amp;CHAR(10)&amp;'Мандатная (список)'!F383&amp;CHAR(10)&amp;'Мандатная (список)'!F384&amp;CHAR(10)&amp;'Мандатная (список)'!F385&amp;CHAR(10)&amp;'Мандатная (список)'!F386&amp;CHAR(10)&amp;'Мандатная (список)'!F387</f>
        <v>
</v>
      </c>
      <c r="G382" s="133" t="str">
        <f>'Мандатная (список)'!G382&amp;CHAR(10)&amp;'Мандатная (список)'!G383&amp;CHAR(10)&amp;'Мандатная (список)'!G384&amp;CHAR(10)&amp;'Мандатная (список)'!G385&amp;CHAR(10)&amp;'Мандатная (список)'!G386&amp;CHAR(10)&amp;'Мандатная (список)'!G387</f>
        <v>
</v>
      </c>
    </row>
    <row r="383" spans="1:7" ht="12.75">
      <c r="A383" s="134"/>
      <c r="B383" s="134"/>
      <c r="C383" s="136"/>
      <c r="D383" s="138"/>
      <c r="E383" s="134"/>
      <c r="F383" s="134"/>
      <c r="G383" s="134"/>
    </row>
    <row r="384" spans="1:7" ht="12.75">
      <c r="A384" s="134"/>
      <c r="B384" s="134"/>
      <c r="C384" s="136"/>
      <c r="D384" s="138"/>
      <c r="E384" s="134"/>
      <c r="F384" s="134"/>
      <c r="G384" s="134"/>
    </row>
    <row r="385" spans="1:7" ht="12.75">
      <c r="A385" s="134"/>
      <c r="B385" s="134"/>
      <c r="C385" s="136"/>
      <c r="D385" s="138"/>
      <c r="E385" s="134"/>
      <c r="F385" s="134"/>
      <c r="G385" s="134"/>
    </row>
    <row r="386" spans="1:7" ht="12.75">
      <c r="A386" s="134"/>
      <c r="B386" s="134"/>
      <c r="C386" s="136"/>
      <c r="D386" s="138"/>
      <c r="E386" s="134"/>
      <c r="F386" s="134"/>
      <c r="G386" s="134"/>
    </row>
    <row r="387" spans="1:7" ht="12.75">
      <c r="A387" s="134"/>
      <c r="B387" s="134"/>
      <c r="C387" s="137"/>
      <c r="D387" s="139"/>
      <c r="E387" s="134"/>
      <c r="F387" s="140"/>
      <c r="G387" s="134"/>
    </row>
    <row r="388" spans="1:7" ht="12.75" customHeight="1">
      <c r="A388" s="133">
        <f>'Мандатная (список)'!A388</f>
        <v>0</v>
      </c>
      <c r="B388" s="133">
        <f>'Мандатная (список)'!B388</f>
        <v>0</v>
      </c>
      <c r="C388" s="135" t="str">
        <f>'Мандатная (список)'!C388&amp;CHAR(10)&amp;'Мандатная (список)'!C389&amp;CHAR(10)&amp;'Мандатная (список)'!C390&amp;CHAR(10)&amp;'Мандатная (список)'!C391&amp;CHAR(10)&amp;'Мандатная (список)'!C392&amp;CHAR(10)&amp;'Мандатная (список)'!C393</f>
        <v>
</v>
      </c>
      <c r="D388" s="135" t="str">
        <f>'Мандатная (список)'!D388&amp;CHAR(10)&amp;'Мандатная (список)'!D389&amp;CHAR(10)&amp;'Мандатная (список)'!D390&amp;CHAR(10)&amp;'Мандатная (список)'!D391&amp;CHAR(10)&amp;'Мандатная (список)'!D392&amp;CHAR(10)&amp;'Мандатная (список)'!D393</f>
        <v>
</v>
      </c>
      <c r="E388" s="133" t="str">
        <f>'Мандатная (список)'!E388&amp;CHAR(10)&amp;'Мандатная (список)'!E389&amp;CHAR(10)&amp;'Мандатная (список)'!E390&amp;CHAR(10)&amp;'Мандатная (список)'!E391&amp;CHAR(10)&amp;'Мандатная (список)'!E392&amp;CHAR(10)&amp;'Мандатная (список)'!E393</f>
        <v>
</v>
      </c>
      <c r="F388" s="133" t="str">
        <f>'Мандатная (список)'!F388&amp;CHAR(10)&amp;'Мандатная (список)'!F389&amp;CHAR(10)&amp;'Мандатная (список)'!F390&amp;CHAR(10)&amp;'Мандатная (список)'!F391&amp;CHAR(10)&amp;'Мандатная (список)'!F392&amp;CHAR(10)&amp;'Мандатная (список)'!F393</f>
        <v>
</v>
      </c>
      <c r="G388" s="133" t="str">
        <f>'Мандатная (список)'!G388&amp;CHAR(10)&amp;'Мандатная (список)'!G389&amp;CHAR(10)&amp;'Мандатная (список)'!G390&amp;CHAR(10)&amp;'Мандатная (список)'!G391&amp;CHAR(10)&amp;'Мандатная (список)'!G392&amp;CHAR(10)&amp;'Мандатная (список)'!G393</f>
        <v>
</v>
      </c>
    </row>
    <row r="389" spans="1:7" ht="12.75">
      <c r="A389" s="134"/>
      <c r="B389" s="134"/>
      <c r="C389" s="136"/>
      <c r="D389" s="138"/>
      <c r="E389" s="134"/>
      <c r="F389" s="134"/>
      <c r="G389" s="134"/>
    </row>
    <row r="390" spans="1:7" ht="12.75">
      <c r="A390" s="134"/>
      <c r="B390" s="134"/>
      <c r="C390" s="136"/>
      <c r="D390" s="138"/>
      <c r="E390" s="134"/>
      <c r="F390" s="134"/>
      <c r="G390" s="134"/>
    </row>
    <row r="391" spans="1:7" ht="12.75">
      <c r="A391" s="134"/>
      <c r="B391" s="134"/>
      <c r="C391" s="136"/>
      <c r="D391" s="138"/>
      <c r="E391" s="134"/>
      <c r="F391" s="134"/>
      <c r="G391" s="134"/>
    </row>
    <row r="392" spans="1:7" ht="12.75">
      <c r="A392" s="134"/>
      <c r="B392" s="134"/>
      <c r="C392" s="136"/>
      <c r="D392" s="138"/>
      <c r="E392" s="134"/>
      <c r="F392" s="134"/>
      <c r="G392" s="134"/>
    </row>
    <row r="393" spans="1:7" ht="12.75">
      <c r="A393" s="134"/>
      <c r="B393" s="134"/>
      <c r="C393" s="137"/>
      <c r="D393" s="139"/>
      <c r="E393" s="134"/>
      <c r="F393" s="140"/>
      <c r="G393" s="134"/>
    </row>
    <row r="394" spans="1:7" ht="12.75" customHeight="1">
      <c r="A394" s="133">
        <f>'Мандатная (список)'!A394</f>
        <v>0</v>
      </c>
      <c r="B394" s="133">
        <f>'Мандатная (список)'!B394</f>
        <v>0</v>
      </c>
      <c r="C394" s="135" t="str">
        <f>'Мандатная (список)'!C394&amp;CHAR(10)&amp;'Мандатная (список)'!C395&amp;CHAR(10)&amp;'Мандатная (список)'!C396&amp;CHAR(10)&amp;'Мандатная (список)'!C397&amp;CHAR(10)&amp;'Мандатная (список)'!C398&amp;CHAR(10)&amp;'Мандатная (список)'!C399</f>
        <v>
</v>
      </c>
      <c r="D394" s="135" t="str">
        <f>'Мандатная (список)'!D394&amp;CHAR(10)&amp;'Мандатная (список)'!D395&amp;CHAR(10)&amp;'Мандатная (список)'!D396&amp;CHAR(10)&amp;'Мандатная (список)'!D397&amp;CHAR(10)&amp;'Мандатная (список)'!D398&amp;CHAR(10)&amp;'Мандатная (список)'!D399</f>
        <v>
</v>
      </c>
      <c r="E394" s="133" t="str">
        <f>'Мандатная (список)'!E394&amp;CHAR(10)&amp;'Мандатная (список)'!E395&amp;CHAR(10)&amp;'Мандатная (список)'!E396&amp;CHAR(10)&amp;'Мандатная (список)'!E397&amp;CHAR(10)&amp;'Мандатная (список)'!E398&amp;CHAR(10)&amp;'Мандатная (список)'!E399</f>
        <v>
</v>
      </c>
      <c r="F394" s="133" t="str">
        <f>'Мандатная (список)'!F394&amp;CHAR(10)&amp;'Мандатная (список)'!F395&amp;CHAR(10)&amp;'Мандатная (список)'!F396&amp;CHAR(10)&amp;'Мандатная (список)'!F397&amp;CHAR(10)&amp;'Мандатная (список)'!F398&amp;CHAR(10)&amp;'Мандатная (список)'!F399</f>
        <v>
</v>
      </c>
      <c r="G394" s="133" t="str">
        <f>'Мандатная (список)'!G394&amp;CHAR(10)&amp;'Мандатная (список)'!G395&amp;CHAR(10)&amp;'Мандатная (список)'!G396&amp;CHAR(10)&amp;'Мандатная (список)'!G397&amp;CHAR(10)&amp;'Мандатная (список)'!G398&amp;CHAR(10)&amp;'Мандатная (список)'!G399</f>
        <v>
</v>
      </c>
    </row>
    <row r="395" spans="1:7" ht="12.75">
      <c r="A395" s="134"/>
      <c r="B395" s="134"/>
      <c r="C395" s="136"/>
      <c r="D395" s="138"/>
      <c r="E395" s="134"/>
      <c r="F395" s="134"/>
      <c r="G395" s="134"/>
    </row>
    <row r="396" spans="1:7" ht="12.75">
      <c r="A396" s="134"/>
      <c r="B396" s="134"/>
      <c r="C396" s="136"/>
      <c r="D396" s="138"/>
      <c r="E396" s="134"/>
      <c r="F396" s="134"/>
      <c r="G396" s="134"/>
    </row>
    <row r="397" spans="1:7" ht="12.75">
      <c r="A397" s="134"/>
      <c r="B397" s="134"/>
      <c r="C397" s="136"/>
      <c r="D397" s="138"/>
      <c r="E397" s="134"/>
      <c r="F397" s="134"/>
      <c r="G397" s="134"/>
    </row>
    <row r="398" spans="1:7" ht="12.75">
      <c r="A398" s="134"/>
      <c r="B398" s="134"/>
      <c r="C398" s="136"/>
      <c r="D398" s="138"/>
      <c r="E398" s="134"/>
      <c r="F398" s="134"/>
      <c r="G398" s="134"/>
    </row>
    <row r="399" spans="1:7" ht="12.75">
      <c r="A399" s="134"/>
      <c r="B399" s="134"/>
      <c r="C399" s="137"/>
      <c r="D399" s="139"/>
      <c r="E399" s="134"/>
      <c r="F399" s="140"/>
      <c r="G399" s="134"/>
    </row>
    <row r="400" spans="1:7" ht="12.75" customHeight="1">
      <c r="A400" s="133">
        <f>'Мандатная (список)'!A400</f>
        <v>0</v>
      </c>
      <c r="B400" s="133">
        <f>'Мандатная (список)'!B400</f>
        <v>0</v>
      </c>
      <c r="C400" s="135" t="str">
        <f>'Мандатная (список)'!C400&amp;CHAR(10)&amp;'Мандатная (список)'!C401&amp;CHAR(10)&amp;'Мандатная (список)'!C402&amp;CHAR(10)&amp;'Мандатная (список)'!C403&amp;CHAR(10)&amp;'Мандатная (список)'!C404&amp;CHAR(10)&amp;'Мандатная (список)'!C405</f>
        <v>
</v>
      </c>
      <c r="D400" s="135" t="str">
        <f>'Мандатная (список)'!D400&amp;CHAR(10)&amp;'Мандатная (список)'!D401&amp;CHAR(10)&amp;'Мандатная (список)'!D402&amp;CHAR(10)&amp;'Мандатная (список)'!D403&amp;CHAR(10)&amp;'Мандатная (список)'!D404&amp;CHAR(10)&amp;'Мандатная (список)'!D405</f>
        <v>
</v>
      </c>
      <c r="E400" s="133" t="str">
        <f>'Мандатная (список)'!E400&amp;CHAR(10)&amp;'Мандатная (список)'!E401&amp;CHAR(10)&amp;'Мандатная (список)'!E402&amp;CHAR(10)&amp;'Мандатная (список)'!E403&amp;CHAR(10)&amp;'Мандатная (список)'!E404&amp;CHAR(10)&amp;'Мандатная (список)'!E405</f>
        <v>
</v>
      </c>
      <c r="F400" s="133" t="str">
        <f>'Мандатная (список)'!F400&amp;CHAR(10)&amp;'Мандатная (список)'!F401&amp;CHAR(10)&amp;'Мандатная (список)'!F402&amp;CHAR(10)&amp;'Мандатная (список)'!F403&amp;CHAR(10)&amp;'Мандатная (список)'!F404&amp;CHAR(10)&amp;'Мандатная (список)'!F405</f>
        <v>
</v>
      </c>
      <c r="G400" s="133" t="str">
        <f>'Мандатная (список)'!G400&amp;CHAR(10)&amp;'Мандатная (список)'!G401&amp;CHAR(10)&amp;'Мандатная (список)'!G402&amp;CHAR(10)&amp;'Мандатная (список)'!G403&amp;CHAR(10)&amp;'Мандатная (список)'!G404&amp;CHAR(10)&amp;'Мандатная (список)'!G405</f>
        <v>
</v>
      </c>
    </row>
    <row r="401" spans="1:7" ht="12.75">
      <c r="A401" s="134"/>
      <c r="B401" s="134"/>
      <c r="C401" s="136"/>
      <c r="D401" s="138"/>
      <c r="E401" s="134"/>
      <c r="F401" s="134"/>
      <c r="G401" s="134"/>
    </row>
    <row r="402" spans="1:7" ht="12.75">
      <c r="A402" s="134"/>
      <c r="B402" s="134"/>
      <c r="C402" s="136"/>
      <c r="D402" s="138"/>
      <c r="E402" s="134"/>
      <c r="F402" s="134"/>
      <c r="G402" s="134"/>
    </row>
    <row r="403" spans="1:7" ht="12.75">
      <c r="A403" s="134"/>
      <c r="B403" s="134"/>
      <c r="C403" s="136"/>
      <c r="D403" s="138"/>
      <c r="E403" s="134"/>
      <c r="F403" s="134"/>
      <c r="G403" s="134"/>
    </row>
    <row r="404" spans="1:7" ht="12.75">
      <c r="A404" s="134"/>
      <c r="B404" s="134"/>
      <c r="C404" s="136"/>
      <c r="D404" s="138"/>
      <c r="E404" s="134"/>
      <c r="F404" s="134"/>
      <c r="G404" s="134"/>
    </row>
    <row r="405" spans="1:7" ht="12.75">
      <c r="A405" s="134"/>
      <c r="B405" s="134"/>
      <c r="C405" s="137"/>
      <c r="D405" s="139"/>
      <c r="E405" s="134"/>
      <c r="F405" s="140"/>
      <c r="G405" s="134"/>
    </row>
    <row r="406" spans="1:7" ht="12.75" customHeight="1">
      <c r="A406" s="133">
        <f>'Мандатная (список)'!A406</f>
        <v>0</v>
      </c>
      <c r="B406" s="133">
        <f>'Мандатная (список)'!B406</f>
        <v>0</v>
      </c>
      <c r="C406" s="135" t="str">
        <f>'Мандатная (список)'!C406&amp;CHAR(10)&amp;'Мандатная (список)'!C407&amp;CHAR(10)&amp;'Мандатная (список)'!C408&amp;CHAR(10)&amp;'Мандатная (список)'!C409&amp;CHAR(10)&amp;'Мандатная (список)'!C410&amp;CHAR(10)&amp;'Мандатная (список)'!C411</f>
        <v>
</v>
      </c>
      <c r="D406" s="135" t="str">
        <f>'Мандатная (список)'!D406&amp;CHAR(10)&amp;'Мандатная (список)'!D407&amp;CHAR(10)&amp;'Мандатная (список)'!D408&amp;CHAR(10)&amp;'Мандатная (список)'!D409&amp;CHAR(10)&amp;'Мандатная (список)'!D410&amp;CHAR(10)&amp;'Мандатная (список)'!D411</f>
        <v>
</v>
      </c>
      <c r="E406" s="133" t="str">
        <f>'Мандатная (список)'!E406&amp;CHAR(10)&amp;'Мандатная (список)'!E407&amp;CHAR(10)&amp;'Мандатная (список)'!E408&amp;CHAR(10)&amp;'Мандатная (список)'!E409&amp;CHAR(10)&amp;'Мандатная (список)'!E410&amp;CHAR(10)&amp;'Мандатная (список)'!E411</f>
        <v>
</v>
      </c>
      <c r="F406" s="133" t="str">
        <f>'Мандатная (список)'!F406&amp;CHAR(10)&amp;'Мандатная (список)'!F407&amp;CHAR(10)&amp;'Мандатная (список)'!F408&amp;CHAR(10)&amp;'Мандатная (список)'!F409&amp;CHAR(10)&amp;'Мандатная (список)'!F410&amp;CHAR(10)&amp;'Мандатная (список)'!F411</f>
        <v>
</v>
      </c>
      <c r="G406" s="133" t="str">
        <f>'Мандатная (список)'!G406&amp;CHAR(10)&amp;'Мандатная (список)'!G407&amp;CHAR(10)&amp;'Мандатная (список)'!G408&amp;CHAR(10)&amp;'Мандатная (список)'!G409&amp;CHAR(10)&amp;'Мандатная (список)'!G410&amp;CHAR(10)&amp;'Мандатная (список)'!G411</f>
        <v>
</v>
      </c>
    </row>
    <row r="407" spans="1:7" ht="12.75">
      <c r="A407" s="134"/>
      <c r="B407" s="134"/>
      <c r="C407" s="136"/>
      <c r="D407" s="138"/>
      <c r="E407" s="134"/>
      <c r="F407" s="134"/>
      <c r="G407" s="134"/>
    </row>
    <row r="408" spans="1:7" ht="12.75">
      <c r="A408" s="134"/>
      <c r="B408" s="134"/>
      <c r="C408" s="136"/>
      <c r="D408" s="138"/>
      <c r="E408" s="134"/>
      <c r="F408" s="134"/>
      <c r="G408" s="134"/>
    </row>
    <row r="409" spans="1:7" ht="12.75">
      <c r="A409" s="134"/>
      <c r="B409" s="134"/>
      <c r="C409" s="136"/>
      <c r="D409" s="138"/>
      <c r="E409" s="134"/>
      <c r="F409" s="134"/>
      <c r="G409" s="134"/>
    </row>
    <row r="410" spans="1:7" ht="12.75">
      <c r="A410" s="134"/>
      <c r="B410" s="134"/>
      <c r="C410" s="136"/>
      <c r="D410" s="138"/>
      <c r="E410" s="134"/>
      <c r="F410" s="134"/>
      <c r="G410" s="134"/>
    </row>
    <row r="411" spans="1:7" ht="12.75">
      <c r="A411" s="134"/>
      <c r="B411" s="134"/>
      <c r="C411" s="137"/>
      <c r="D411" s="139"/>
      <c r="E411" s="134"/>
      <c r="F411" s="140"/>
      <c r="G411" s="134"/>
    </row>
    <row r="412" spans="1:7" ht="12.75" customHeight="1">
      <c r="A412" s="133">
        <f>'Мандатная (список)'!A412</f>
        <v>0</v>
      </c>
      <c r="B412" s="133">
        <f>'Мандатная (список)'!B412</f>
        <v>0</v>
      </c>
      <c r="C412" s="135" t="str">
        <f>'Мандатная (список)'!C412&amp;CHAR(10)&amp;'Мандатная (список)'!C413&amp;CHAR(10)&amp;'Мандатная (список)'!C414&amp;CHAR(10)&amp;'Мандатная (список)'!C415&amp;CHAR(10)&amp;'Мандатная (список)'!C416&amp;CHAR(10)&amp;'Мандатная (список)'!C417</f>
        <v>
</v>
      </c>
      <c r="D412" s="135" t="str">
        <f>'Мандатная (список)'!D412&amp;CHAR(10)&amp;'Мандатная (список)'!D413&amp;CHAR(10)&amp;'Мандатная (список)'!D414&amp;CHAR(10)&amp;'Мандатная (список)'!D415&amp;CHAR(10)&amp;'Мандатная (список)'!D416&amp;CHAR(10)&amp;'Мандатная (список)'!D417</f>
        <v>
</v>
      </c>
      <c r="E412" s="133" t="str">
        <f>'Мандатная (список)'!E412&amp;CHAR(10)&amp;'Мандатная (список)'!E413&amp;CHAR(10)&amp;'Мандатная (список)'!E414&amp;CHAR(10)&amp;'Мандатная (список)'!E415&amp;CHAR(10)&amp;'Мандатная (список)'!E416&amp;CHAR(10)&amp;'Мандатная (список)'!E417</f>
        <v>
</v>
      </c>
      <c r="F412" s="133" t="str">
        <f>'Мандатная (список)'!F412&amp;CHAR(10)&amp;'Мандатная (список)'!F413&amp;CHAR(10)&amp;'Мандатная (список)'!F414&amp;CHAR(10)&amp;'Мандатная (список)'!F415&amp;CHAR(10)&amp;'Мандатная (список)'!F416&amp;CHAR(10)&amp;'Мандатная (список)'!F417</f>
        <v>
</v>
      </c>
      <c r="G412" s="133" t="str">
        <f>'Мандатная (список)'!G412&amp;CHAR(10)&amp;'Мандатная (список)'!G413&amp;CHAR(10)&amp;'Мандатная (список)'!G414&amp;CHAR(10)&amp;'Мандатная (список)'!G415&amp;CHAR(10)&amp;'Мандатная (список)'!G416&amp;CHAR(10)&amp;'Мандатная (список)'!G417</f>
        <v>
</v>
      </c>
    </row>
    <row r="413" spans="1:7" ht="12.75">
      <c r="A413" s="134"/>
      <c r="B413" s="134"/>
      <c r="C413" s="136"/>
      <c r="D413" s="138"/>
      <c r="E413" s="134"/>
      <c r="F413" s="134"/>
      <c r="G413" s="134"/>
    </row>
    <row r="414" spans="1:7" ht="12.75">
      <c r="A414" s="134"/>
      <c r="B414" s="134"/>
      <c r="C414" s="136"/>
      <c r="D414" s="138"/>
      <c r="E414" s="134"/>
      <c r="F414" s="134"/>
      <c r="G414" s="134"/>
    </row>
    <row r="415" spans="1:7" ht="12.75">
      <c r="A415" s="134"/>
      <c r="B415" s="134"/>
      <c r="C415" s="136"/>
      <c r="D415" s="138"/>
      <c r="E415" s="134"/>
      <c r="F415" s="134"/>
      <c r="G415" s="134"/>
    </row>
    <row r="416" spans="1:7" ht="12.75">
      <c r="A416" s="134"/>
      <c r="B416" s="134"/>
      <c r="C416" s="136"/>
      <c r="D416" s="138"/>
      <c r="E416" s="134"/>
      <c r="F416" s="134"/>
      <c r="G416" s="134"/>
    </row>
    <row r="417" spans="1:7" ht="12.75">
      <c r="A417" s="134"/>
      <c r="B417" s="134"/>
      <c r="C417" s="137"/>
      <c r="D417" s="139"/>
      <c r="E417" s="134"/>
      <c r="F417" s="140"/>
      <c r="G417" s="134"/>
    </row>
    <row r="418" spans="1:7" ht="12.75" customHeight="1">
      <c r="A418" s="133">
        <f>'Мандатная (список)'!A418</f>
        <v>0</v>
      </c>
      <c r="B418" s="133">
        <f>'Мандатная (список)'!B418</f>
        <v>0</v>
      </c>
      <c r="C418" s="135" t="str">
        <f>'Мандатная (список)'!C418&amp;CHAR(10)&amp;'Мандатная (список)'!C419&amp;CHAR(10)&amp;'Мандатная (список)'!C420&amp;CHAR(10)&amp;'Мандатная (список)'!C421&amp;CHAR(10)&amp;'Мандатная (список)'!C422&amp;CHAR(10)&amp;'Мандатная (список)'!C423</f>
        <v>
</v>
      </c>
      <c r="D418" s="135" t="str">
        <f>'Мандатная (список)'!D418&amp;CHAR(10)&amp;'Мандатная (список)'!D419&amp;CHAR(10)&amp;'Мандатная (список)'!D420&amp;CHAR(10)&amp;'Мандатная (список)'!D421&amp;CHAR(10)&amp;'Мандатная (список)'!D422&amp;CHAR(10)&amp;'Мандатная (список)'!D423</f>
        <v>
</v>
      </c>
      <c r="E418" s="133" t="str">
        <f>'Мандатная (список)'!E418&amp;CHAR(10)&amp;'Мандатная (список)'!E419&amp;CHAR(10)&amp;'Мандатная (список)'!E420&amp;CHAR(10)&amp;'Мандатная (список)'!E421&amp;CHAR(10)&amp;'Мандатная (список)'!E422&amp;CHAR(10)&amp;'Мандатная (список)'!E423</f>
        <v>
</v>
      </c>
      <c r="F418" s="133" t="str">
        <f>'Мандатная (список)'!F418&amp;CHAR(10)&amp;'Мандатная (список)'!F419&amp;CHAR(10)&amp;'Мандатная (список)'!F420&amp;CHAR(10)&amp;'Мандатная (список)'!F421&amp;CHAR(10)&amp;'Мандатная (список)'!F422&amp;CHAR(10)&amp;'Мандатная (список)'!F423</f>
        <v>
</v>
      </c>
      <c r="G418" s="133" t="str">
        <f>'Мандатная (список)'!G418&amp;CHAR(10)&amp;'Мандатная (список)'!G419&amp;CHAR(10)&amp;'Мандатная (список)'!G420&amp;CHAR(10)&amp;'Мандатная (список)'!G421&amp;CHAR(10)&amp;'Мандатная (список)'!G422&amp;CHAR(10)&amp;'Мандатная (список)'!G423</f>
        <v>
</v>
      </c>
    </row>
    <row r="419" spans="1:7" ht="12.75">
      <c r="A419" s="134"/>
      <c r="B419" s="134"/>
      <c r="C419" s="136"/>
      <c r="D419" s="138"/>
      <c r="E419" s="134"/>
      <c r="F419" s="134"/>
      <c r="G419" s="134"/>
    </row>
    <row r="420" spans="1:7" ht="12.75">
      <c r="A420" s="134"/>
      <c r="B420" s="134"/>
      <c r="C420" s="136"/>
      <c r="D420" s="138"/>
      <c r="E420" s="134"/>
      <c r="F420" s="134"/>
      <c r="G420" s="134"/>
    </row>
    <row r="421" spans="1:7" ht="12.75">
      <c r="A421" s="134"/>
      <c r="B421" s="134"/>
      <c r="C421" s="136"/>
      <c r="D421" s="138"/>
      <c r="E421" s="134"/>
      <c r="F421" s="134"/>
      <c r="G421" s="134"/>
    </row>
    <row r="422" spans="1:7" ht="12.75">
      <c r="A422" s="134"/>
      <c r="B422" s="134"/>
      <c r="C422" s="136"/>
      <c r="D422" s="138"/>
      <c r="E422" s="134"/>
      <c r="F422" s="134"/>
      <c r="G422" s="134"/>
    </row>
    <row r="423" spans="1:7" ht="12.75">
      <c r="A423" s="134"/>
      <c r="B423" s="134"/>
      <c r="C423" s="137"/>
      <c r="D423" s="139"/>
      <c r="E423" s="134"/>
      <c r="F423" s="140"/>
      <c r="G423" s="134"/>
    </row>
    <row r="424" spans="1:7" ht="12.75" customHeight="1">
      <c r="A424" s="133">
        <f>'Мандатная (список)'!A424</f>
        <v>0</v>
      </c>
      <c r="B424" s="133">
        <f>'Мандатная (список)'!B424</f>
        <v>0</v>
      </c>
      <c r="C424" s="135" t="str">
        <f>'Мандатная (список)'!C424&amp;CHAR(10)&amp;'Мандатная (список)'!C425&amp;CHAR(10)&amp;'Мандатная (список)'!C426&amp;CHAR(10)&amp;'Мандатная (список)'!C427&amp;CHAR(10)&amp;'Мандатная (список)'!C428&amp;CHAR(10)&amp;'Мандатная (список)'!C429</f>
        <v>
</v>
      </c>
      <c r="D424" s="135" t="str">
        <f>'Мандатная (список)'!D424&amp;CHAR(10)&amp;'Мандатная (список)'!D425&amp;CHAR(10)&amp;'Мандатная (список)'!D426&amp;CHAR(10)&amp;'Мандатная (список)'!D427&amp;CHAR(10)&amp;'Мандатная (список)'!D428&amp;CHAR(10)&amp;'Мандатная (список)'!D429</f>
        <v>
</v>
      </c>
      <c r="E424" s="133" t="str">
        <f>'Мандатная (список)'!E424&amp;CHAR(10)&amp;'Мандатная (список)'!E425&amp;CHAR(10)&amp;'Мандатная (список)'!E426&amp;CHAR(10)&amp;'Мандатная (список)'!E427&amp;CHAR(10)&amp;'Мандатная (список)'!E428&amp;CHAR(10)&amp;'Мандатная (список)'!E429</f>
        <v>
</v>
      </c>
      <c r="F424" s="133" t="str">
        <f>'Мандатная (список)'!F424&amp;CHAR(10)&amp;'Мандатная (список)'!F425&amp;CHAR(10)&amp;'Мандатная (список)'!F426&amp;CHAR(10)&amp;'Мандатная (список)'!F427&amp;CHAR(10)&amp;'Мандатная (список)'!F428&amp;CHAR(10)&amp;'Мандатная (список)'!F429</f>
        <v>
</v>
      </c>
      <c r="G424" s="133" t="str">
        <f>'Мандатная (список)'!G424&amp;CHAR(10)&amp;'Мандатная (список)'!G425&amp;CHAR(10)&amp;'Мандатная (список)'!G426&amp;CHAR(10)&amp;'Мандатная (список)'!G427&amp;CHAR(10)&amp;'Мандатная (список)'!G428&amp;CHAR(10)&amp;'Мандатная (список)'!G429</f>
        <v>
</v>
      </c>
    </row>
    <row r="425" spans="1:7" ht="12.75">
      <c r="A425" s="134"/>
      <c r="B425" s="134"/>
      <c r="C425" s="136"/>
      <c r="D425" s="138"/>
      <c r="E425" s="134"/>
      <c r="F425" s="134"/>
      <c r="G425" s="134"/>
    </row>
    <row r="426" spans="1:7" ht="12.75">
      <c r="A426" s="134"/>
      <c r="B426" s="134"/>
      <c r="C426" s="136"/>
      <c r="D426" s="138"/>
      <c r="E426" s="134"/>
      <c r="F426" s="134"/>
      <c r="G426" s="134"/>
    </row>
    <row r="427" spans="1:7" ht="12.75">
      <c r="A427" s="134"/>
      <c r="B427" s="134"/>
      <c r="C427" s="136"/>
      <c r="D427" s="138"/>
      <c r="E427" s="134"/>
      <c r="F427" s="134"/>
      <c r="G427" s="134"/>
    </row>
    <row r="428" spans="1:7" ht="12.75">
      <c r="A428" s="134"/>
      <c r="B428" s="134"/>
      <c r="C428" s="136"/>
      <c r="D428" s="138"/>
      <c r="E428" s="134"/>
      <c r="F428" s="134"/>
      <c r="G428" s="134"/>
    </row>
    <row r="429" spans="1:7" ht="12.75">
      <c r="A429" s="134"/>
      <c r="B429" s="134"/>
      <c r="C429" s="137"/>
      <c r="D429" s="139"/>
      <c r="E429" s="134"/>
      <c r="F429" s="140"/>
      <c r="G429" s="134"/>
    </row>
    <row r="430" spans="1:7" ht="12.75" customHeight="1">
      <c r="A430" s="133">
        <f>'Мандатная (список)'!A430</f>
        <v>0</v>
      </c>
      <c r="B430" s="133">
        <f>'Мандатная (список)'!B430</f>
        <v>0</v>
      </c>
      <c r="C430" s="135" t="str">
        <f>'Мандатная (список)'!C430&amp;CHAR(10)&amp;'Мандатная (список)'!C431&amp;CHAR(10)&amp;'Мандатная (список)'!C432&amp;CHAR(10)&amp;'Мандатная (список)'!C433&amp;CHAR(10)&amp;'Мандатная (список)'!C434&amp;CHAR(10)&amp;'Мандатная (список)'!C435</f>
        <v>
</v>
      </c>
      <c r="D430" s="135" t="str">
        <f>'Мандатная (список)'!D430&amp;CHAR(10)&amp;'Мандатная (список)'!D431&amp;CHAR(10)&amp;'Мандатная (список)'!D432&amp;CHAR(10)&amp;'Мандатная (список)'!D433&amp;CHAR(10)&amp;'Мандатная (список)'!D434&amp;CHAR(10)&amp;'Мандатная (список)'!D435</f>
        <v>
</v>
      </c>
      <c r="E430" s="133" t="str">
        <f>'Мандатная (список)'!E430&amp;CHAR(10)&amp;'Мандатная (список)'!E431&amp;CHAR(10)&amp;'Мандатная (список)'!E432&amp;CHAR(10)&amp;'Мандатная (список)'!E433&amp;CHAR(10)&amp;'Мандатная (список)'!E434&amp;CHAR(10)&amp;'Мандатная (список)'!E435</f>
        <v>
</v>
      </c>
      <c r="F430" s="133" t="str">
        <f>'Мандатная (список)'!F430&amp;CHAR(10)&amp;'Мандатная (список)'!F431&amp;CHAR(10)&amp;'Мандатная (список)'!F432&amp;CHAR(10)&amp;'Мандатная (список)'!F433&amp;CHAR(10)&amp;'Мандатная (список)'!F434&amp;CHAR(10)&amp;'Мандатная (список)'!F435</f>
        <v>
</v>
      </c>
      <c r="G430" s="133" t="str">
        <f>'Мандатная (список)'!G430&amp;CHAR(10)&amp;'Мандатная (список)'!G431&amp;CHAR(10)&amp;'Мандатная (список)'!G432&amp;CHAR(10)&amp;'Мандатная (список)'!G433&amp;CHAR(10)&amp;'Мандатная (список)'!G434&amp;CHAR(10)&amp;'Мандатная (список)'!G435</f>
        <v>
</v>
      </c>
    </row>
    <row r="431" spans="1:7" ht="12.75">
      <c r="A431" s="134"/>
      <c r="B431" s="134"/>
      <c r="C431" s="136"/>
      <c r="D431" s="138"/>
      <c r="E431" s="134"/>
      <c r="F431" s="134"/>
      <c r="G431" s="134"/>
    </row>
    <row r="432" spans="1:7" ht="12.75">
      <c r="A432" s="134"/>
      <c r="B432" s="134"/>
      <c r="C432" s="136"/>
      <c r="D432" s="138"/>
      <c r="E432" s="134"/>
      <c r="F432" s="134"/>
      <c r="G432" s="134"/>
    </row>
    <row r="433" spans="1:7" ht="12.75">
      <c r="A433" s="134"/>
      <c r="B433" s="134"/>
      <c r="C433" s="136"/>
      <c r="D433" s="138"/>
      <c r="E433" s="134"/>
      <c r="F433" s="134"/>
      <c r="G433" s="134"/>
    </row>
    <row r="434" spans="1:7" ht="12.75">
      <c r="A434" s="134"/>
      <c r="B434" s="134"/>
      <c r="C434" s="136"/>
      <c r="D434" s="138"/>
      <c r="E434" s="134"/>
      <c r="F434" s="134"/>
      <c r="G434" s="134"/>
    </row>
    <row r="435" spans="1:7" ht="12.75">
      <c r="A435" s="134"/>
      <c r="B435" s="134"/>
      <c r="C435" s="137"/>
      <c r="D435" s="139"/>
      <c r="E435" s="134"/>
      <c r="F435" s="140"/>
      <c r="G435" s="134"/>
    </row>
    <row r="436" spans="1:7" ht="12.75" customHeight="1">
      <c r="A436" s="133">
        <f>'Мандатная (список)'!A436</f>
        <v>0</v>
      </c>
      <c r="B436" s="133">
        <f>'Мандатная (список)'!B436</f>
        <v>0</v>
      </c>
      <c r="C436" s="135" t="str">
        <f>'Мандатная (список)'!C436&amp;CHAR(10)&amp;'Мандатная (список)'!C437&amp;CHAR(10)&amp;'Мандатная (список)'!C438&amp;CHAR(10)&amp;'Мандатная (список)'!C439&amp;CHAR(10)&amp;'Мандатная (список)'!C440&amp;CHAR(10)&amp;'Мандатная (список)'!C441</f>
        <v>
</v>
      </c>
      <c r="D436" s="135" t="str">
        <f>'Мандатная (список)'!D436&amp;CHAR(10)&amp;'Мандатная (список)'!D437&amp;CHAR(10)&amp;'Мандатная (список)'!D438&amp;CHAR(10)&amp;'Мандатная (список)'!D439&amp;CHAR(10)&amp;'Мандатная (список)'!D440&amp;CHAR(10)&amp;'Мандатная (список)'!D441</f>
        <v>
</v>
      </c>
      <c r="E436" s="133" t="str">
        <f>'Мандатная (список)'!E436&amp;CHAR(10)&amp;'Мандатная (список)'!E437&amp;CHAR(10)&amp;'Мандатная (список)'!E438&amp;CHAR(10)&amp;'Мандатная (список)'!E439&amp;CHAR(10)&amp;'Мандатная (список)'!E440&amp;CHAR(10)&amp;'Мандатная (список)'!E441</f>
        <v>
</v>
      </c>
      <c r="F436" s="133" t="str">
        <f>'Мандатная (список)'!F436&amp;CHAR(10)&amp;'Мандатная (список)'!F437&amp;CHAR(10)&amp;'Мандатная (список)'!F438&amp;CHAR(10)&amp;'Мандатная (список)'!F439&amp;CHAR(10)&amp;'Мандатная (список)'!F440&amp;CHAR(10)&amp;'Мандатная (список)'!F441</f>
        <v>
</v>
      </c>
      <c r="G436" s="133" t="str">
        <f>'Мандатная (список)'!G436&amp;CHAR(10)&amp;'Мандатная (список)'!G437&amp;CHAR(10)&amp;'Мандатная (список)'!G438&amp;CHAR(10)&amp;'Мандатная (список)'!G439&amp;CHAR(10)&amp;'Мандатная (список)'!G440&amp;CHAR(10)&amp;'Мандатная (список)'!G441</f>
        <v>
</v>
      </c>
    </row>
    <row r="437" spans="1:7" ht="12.75">
      <c r="A437" s="134"/>
      <c r="B437" s="134"/>
      <c r="C437" s="136"/>
      <c r="D437" s="138"/>
      <c r="E437" s="134"/>
      <c r="F437" s="134"/>
      <c r="G437" s="134"/>
    </row>
    <row r="438" spans="1:7" ht="12.75">
      <c r="A438" s="134"/>
      <c r="B438" s="134"/>
      <c r="C438" s="136"/>
      <c r="D438" s="138"/>
      <c r="E438" s="134"/>
      <c r="F438" s="134"/>
      <c r="G438" s="134"/>
    </row>
    <row r="439" spans="1:7" ht="12.75">
      <c r="A439" s="134"/>
      <c r="B439" s="134"/>
      <c r="C439" s="136"/>
      <c r="D439" s="138"/>
      <c r="E439" s="134"/>
      <c r="F439" s="134"/>
      <c r="G439" s="134"/>
    </row>
    <row r="440" spans="1:7" ht="12.75">
      <c r="A440" s="134"/>
      <c r="B440" s="134"/>
      <c r="C440" s="136"/>
      <c r="D440" s="138"/>
      <c r="E440" s="134"/>
      <c r="F440" s="134"/>
      <c r="G440" s="134"/>
    </row>
    <row r="441" spans="1:7" ht="12.75">
      <c r="A441" s="134"/>
      <c r="B441" s="134"/>
      <c r="C441" s="137"/>
      <c r="D441" s="139"/>
      <c r="E441" s="134"/>
      <c r="F441" s="140"/>
      <c r="G441" s="134"/>
    </row>
    <row r="442" spans="1:7" ht="12.75" customHeight="1">
      <c r="A442" s="133">
        <f>'Мандатная (список)'!A442</f>
        <v>0</v>
      </c>
      <c r="B442" s="133">
        <f>'Мандатная (список)'!B442</f>
        <v>0</v>
      </c>
      <c r="C442" s="135" t="str">
        <f>'Мандатная (список)'!C442&amp;CHAR(10)&amp;'Мандатная (список)'!C443&amp;CHAR(10)&amp;'Мандатная (список)'!C444&amp;CHAR(10)&amp;'Мандатная (список)'!C445&amp;CHAR(10)&amp;'Мандатная (список)'!C446&amp;CHAR(10)&amp;'Мандатная (список)'!C447</f>
        <v>
</v>
      </c>
      <c r="D442" s="135" t="str">
        <f>'Мандатная (список)'!D442&amp;CHAR(10)&amp;'Мандатная (список)'!D443&amp;CHAR(10)&amp;'Мандатная (список)'!D444&amp;CHAR(10)&amp;'Мандатная (список)'!D445&amp;CHAR(10)&amp;'Мандатная (список)'!D446&amp;CHAR(10)&amp;'Мандатная (список)'!D447</f>
        <v>
</v>
      </c>
      <c r="E442" s="133" t="str">
        <f>'Мандатная (список)'!E442&amp;CHAR(10)&amp;'Мандатная (список)'!E443&amp;CHAR(10)&amp;'Мандатная (список)'!E444&amp;CHAR(10)&amp;'Мандатная (список)'!E445&amp;CHAR(10)&amp;'Мандатная (список)'!E446&amp;CHAR(10)&amp;'Мандатная (список)'!E447</f>
        <v>
</v>
      </c>
      <c r="F442" s="133" t="str">
        <f>'Мандатная (список)'!F442&amp;CHAR(10)&amp;'Мандатная (список)'!F443&amp;CHAR(10)&amp;'Мандатная (список)'!F444&amp;CHAR(10)&amp;'Мандатная (список)'!F445&amp;CHAR(10)&amp;'Мандатная (список)'!F446&amp;CHAR(10)&amp;'Мандатная (список)'!F447</f>
        <v>
</v>
      </c>
      <c r="G442" s="133" t="str">
        <f>'Мандатная (список)'!G442&amp;CHAR(10)&amp;'Мандатная (список)'!G443&amp;CHAR(10)&amp;'Мандатная (список)'!G444&amp;CHAR(10)&amp;'Мандатная (список)'!G445&amp;CHAR(10)&amp;'Мандатная (список)'!G446&amp;CHAR(10)&amp;'Мандатная (список)'!G447</f>
        <v>
</v>
      </c>
    </row>
    <row r="443" spans="1:7" ht="12.75">
      <c r="A443" s="134"/>
      <c r="B443" s="134"/>
      <c r="C443" s="136"/>
      <c r="D443" s="138"/>
      <c r="E443" s="134"/>
      <c r="F443" s="134"/>
      <c r="G443" s="134"/>
    </row>
    <row r="444" spans="1:7" ht="12.75">
      <c r="A444" s="134"/>
      <c r="B444" s="134"/>
      <c r="C444" s="136"/>
      <c r="D444" s="138"/>
      <c r="E444" s="134"/>
      <c r="F444" s="134"/>
      <c r="G444" s="134"/>
    </row>
    <row r="445" spans="1:7" ht="12.75">
      <c r="A445" s="134"/>
      <c r="B445" s="134"/>
      <c r="C445" s="136"/>
      <c r="D445" s="138"/>
      <c r="E445" s="134"/>
      <c r="F445" s="134"/>
      <c r="G445" s="134"/>
    </row>
    <row r="446" spans="1:7" ht="12.75">
      <c r="A446" s="134"/>
      <c r="B446" s="134"/>
      <c r="C446" s="136"/>
      <c r="D446" s="138"/>
      <c r="E446" s="134"/>
      <c r="F446" s="134"/>
      <c r="G446" s="134"/>
    </row>
    <row r="447" spans="1:7" ht="12.75">
      <c r="A447" s="134"/>
      <c r="B447" s="134"/>
      <c r="C447" s="137"/>
      <c r="D447" s="139"/>
      <c r="E447" s="134"/>
      <c r="F447" s="140"/>
      <c r="G447" s="134"/>
    </row>
    <row r="448" spans="1:7" ht="12.75" customHeight="1">
      <c r="A448" s="133">
        <f>'Мандатная (список)'!A448</f>
        <v>0</v>
      </c>
      <c r="B448" s="133">
        <f>'Мандатная (список)'!B448</f>
        <v>0</v>
      </c>
      <c r="C448" s="135" t="str">
        <f>'Мандатная (список)'!C448&amp;CHAR(10)&amp;'Мандатная (список)'!C449&amp;CHAR(10)&amp;'Мандатная (список)'!C450&amp;CHAR(10)&amp;'Мандатная (список)'!C451&amp;CHAR(10)&amp;'Мандатная (список)'!C452&amp;CHAR(10)&amp;'Мандатная (список)'!C453</f>
        <v>
</v>
      </c>
      <c r="D448" s="135" t="str">
        <f>'Мандатная (список)'!D448&amp;CHAR(10)&amp;'Мандатная (список)'!D449&amp;CHAR(10)&amp;'Мандатная (список)'!D450&amp;CHAR(10)&amp;'Мандатная (список)'!D451&amp;CHAR(10)&amp;'Мандатная (список)'!D452&amp;CHAR(10)&amp;'Мандатная (список)'!D453</f>
        <v>
</v>
      </c>
      <c r="E448" s="133" t="str">
        <f>'Мандатная (список)'!E448&amp;CHAR(10)&amp;'Мандатная (список)'!E449&amp;CHAR(10)&amp;'Мандатная (список)'!E450&amp;CHAR(10)&amp;'Мандатная (список)'!E451&amp;CHAR(10)&amp;'Мандатная (список)'!E452&amp;CHAR(10)&amp;'Мандатная (список)'!E453</f>
        <v>
</v>
      </c>
      <c r="F448" s="133" t="str">
        <f>'Мандатная (список)'!F448&amp;CHAR(10)&amp;'Мандатная (список)'!F449&amp;CHAR(10)&amp;'Мандатная (список)'!F450&amp;CHAR(10)&amp;'Мандатная (список)'!F451&amp;CHAR(10)&amp;'Мандатная (список)'!F452&amp;CHAR(10)&amp;'Мандатная (список)'!F453</f>
        <v>
</v>
      </c>
      <c r="G448" s="133" t="str">
        <f>'Мандатная (список)'!G448&amp;CHAR(10)&amp;'Мандатная (список)'!G449&amp;CHAR(10)&amp;'Мандатная (список)'!G450&amp;CHAR(10)&amp;'Мандатная (список)'!G451&amp;CHAR(10)&amp;'Мандатная (список)'!G452&amp;CHAR(10)&amp;'Мандатная (список)'!G453</f>
        <v>
</v>
      </c>
    </row>
    <row r="449" spans="1:7" ht="12.75">
      <c r="A449" s="134"/>
      <c r="B449" s="134"/>
      <c r="C449" s="136"/>
      <c r="D449" s="138"/>
      <c r="E449" s="134"/>
      <c r="F449" s="134"/>
      <c r="G449" s="134"/>
    </row>
    <row r="450" spans="1:7" ht="12.75">
      <c r="A450" s="134"/>
      <c r="B450" s="134"/>
      <c r="C450" s="136"/>
      <c r="D450" s="138"/>
      <c r="E450" s="134"/>
      <c r="F450" s="134"/>
      <c r="G450" s="134"/>
    </row>
    <row r="451" spans="1:7" ht="12.75">
      <c r="A451" s="134"/>
      <c r="B451" s="134"/>
      <c r="C451" s="136"/>
      <c r="D451" s="138"/>
      <c r="E451" s="134"/>
      <c r="F451" s="134"/>
      <c r="G451" s="134"/>
    </row>
    <row r="452" spans="1:7" ht="12.75">
      <c r="A452" s="134"/>
      <c r="B452" s="134"/>
      <c r="C452" s="136"/>
      <c r="D452" s="138"/>
      <c r="E452" s="134"/>
      <c r="F452" s="134"/>
      <c r="G452" s="134"/>
    </row>
    <row r="453" spans="1:7" ht="12.75">
      <c r="A453" s="134"/>
      <c r="B453" s="134"/>
      <c r="C453" s="137"/>
      <c r="D453" s="139"/>
      <c r="E453" s="134"/>
      <c r="F453" s="140"/>
      <c r="G453" s="134"/>
    </row>
    <row r="454" spans="1:7" ht="12.75" customHeight="1">
      <c r="A454" s="133">
        <f>'Мандатная (список)'!A454</f>
        <v>0</v>
      </c>
      <c r="B454" s="133">
        <f>'Мандатная (список)'!B454</f>
        <v>0</v>
      </c>
      <c r="C454" s="135" t="str">
        <f>'Мандатная (список)'!C454&amp;CHAR(10)&amp;'Мандатная (список)'!C455&amp;CHAR(10)&amp;'Мандатная (список)'!C456&amp;CHAR(10)&amp;'Мандатная (список)'!C457&amp;CHAR(10)&amp;'Мандатная (список)'!C458&amp;CHAR(10)&amp;'Мандатная (список)'!C459</f>
        <v>
</v>
      </c>
      <c r="D454" s="135" t="str">
        <f>'Мандатная (список)'!D454&amp;CHAR(10)&amp;'Мандатная (список)'!D455&amp;CHAR(10)&amp;'Мандатная (список)'!D456&amp;CHAR(10)&amp;'Мандатная (список)'!D457&amp;CHAR(10)&amp;'Мандатная (список)'!D458&amp;CHAR(10)&amp;'Мандатная (список)'!D459</f>
        <v>
</v>
      </c>
      <c r="E454" s="133" t="str">
        <f>'Мандатная (список)'!E454&amp;CHAR(10)&amp;'Мандатная (список)'!E455&amp;CHAR(10)&amp;'Мандатная (список)'!E456&amp;CHAR(10)&amp;'Мандатная (список)'!E457&amp;CHAR(10)&amp;'Мандатная (список)'!E458&amp;CHAR(10)&amp;'Мандатная (список)'!E459</f>
        <v>
</v>
      </c>
      <c r="F454" s="133" t="str">
        <f>'Мандатная (список)'!F454&amp;CHAR(10)&amp;'Мандатная (список)'!F455&amp;CHAR(10)&amp;'Мандатная (список)'!F456&amp;CHAR(10)&amp;'Мандатная (список)'!F457&amp;CHAR(10)&amp;'Мандатная (список)'!F458&amp;CHAR(10)&amp;'Мандатная (список)'!F459</f>
        <v>
</v>
      </c>
      <c r="G454" s="133" t="str">
        <f>'Мандатная (список)'!G454&amp;CHAR(10)&amp;'Мандатная (список)'!G455&amp;CHAR(10)&amp;'Мандатная (список)'!G456&amp;CHAR(10)&amp;'Мандатная (список)'!G457&amp;CHAR(10)&amp;'Мандатная (список)'!G458&amp;CHAR(10)&amp;'Мандатная (список)'!G459</f>
        <v>
</v>
      </c>
    </row>
    <row r="455" spans="1:7" ht="12.75">
      <c r="A455" s="134"/>
      <c r="B455" s="134"/>
      <c r="C455" s="136"/>
      <c r="D455" s="138"/>
      <c r="E455" s="134"/>
      <c r="F455" s="134"/>
      <c r="G455" s="134"/>
    </row>
    <row r="456" spans="1:7" ht="12.75">
      <c r="A456" s="134"/>
      <c r="B456" s="134"/>
      <c r="C456" s="136"/>
      <c r="D456" s="138"/>
      <c r="E456" s="134"/>
      <c r="F456" s="134"/>
      <c r="G456" s="134"/>
    </row>
    <row r="457" spans="1:7" ht="12.75">
      <c r="A457" s="134"/>
      <c r="B457" s="134"/>
      <c r="C457" s="136"/>
      <c r="D457" s="138"/>
      <c r="E457" s="134"/>
      <c r="F457" s="134"/>
      <c r="G457" s="134"/>
    </row>
    <row r="458" spans="1:7" ht="12.75">
      <c r="A458" s="134"/>
      <c r="B458" s="134"/>
      <c r="C458" s="136"/>
      <c r="D458" s="138"/>
      <c r="E458" s="134"/>
      <c r="F458" s="134"/>
      <c r="G458" s="134"/>
    </row>
    <row r="459" spans="1:7" ht="12.75">
      <c r="A459" s="134"/>
      <c r="B459" s="134"/>
      <c r="C459" s="137"/>
      <c r="D459" s="139"/>
      <c r="E459" s="134"/>
      <c r="F459" s="140"/>
      <c r="G459" s="134"/>
    </row>
    <row r="460" spans="1:7" ht="12.75" customHeight="1">
      <c r="A460" s="133">
        <f>'Мандатная (список)'!A460</f>
        <v>0</v>
      </c>
      <c r="B460" s="133">
        <f>'Мандатная (список)'!B460</f>
        <v>0</v>
      </c>
      <c r="C460" s="135" t="str">
        <f>'Мандатная (список)'!C460&amp;CHAR(10)&amp;'Мандатная (список)'!C461&amp;CHAR(10)&amp;'Мандатная (список)'!C462&amp;CHAR(10)&amp;'Мандатная (список)'!C463&amp;CHAR(10)&amp;'Мандатная (список)'!C464&amp;CHAR(10)&amp;'Мандатная (список)'!C465</f>
        <v>
</v>
      </c>
      <c r="D460" s="135" t="str">
        <f>'Мандатная (список)'!D460&amp;CHAR(10)&amp;'Мандатная (список)'!D461&amp;CHAR(10)&amp;'Мандатная (список)'!D462&amp;CHAR(10)&amp;'Мандатная (список)'!D463&amp;CHAR(10)&amp;'Мандатная (список)'!D464&amp;CHAR(10)&amp;'Мандатная (список)'!D465</f>
        <v>
</v>
      </c>
      <c r="E460" s="133" t="str">
        <f>'Мандатная (список)'!E460&amp;CHAR(10)&amp;'Мандатная (список)'!E461&amp;CHAR(10)&amp;'Мандатная (список)'!E462&amp;CHAR(10)&amp;'Мандатная (список)'!E463&amp;CHAR(10)&amp;'Мандатная (список)'!E464&amp;CHAR(10)&amp;'Мандатная (список)'!E465</f>
        <v>
</v>
      </c>
      <c r="F460" s="133" t="str">
        <f>'Мандатная (список)'!F460&amp;CHAR(10)&amp;'Мандатная (список)'!F461&amp;CHAR(10)&amp;'Мандатная (список)'!F462&amp;CHAR(10)&amp;'Мандатная (список)'!F463&amp;CHAR(10)&amp;'Мандатная (список)'!F464&amp;CHAR(10)&amp;'Мандатная (список)'!F465</f>
        <v>
</v>
      </c>
      <c r="G460" s="133" t="str">
        <f>'Мандатная (список)'!G460&amp;CHAR(10)&amp;'Мандатная (список)'!G461&amp;CHAR(10)&amp;'Мандатная (список)'!G462&amp;CHAR(10)&amp;'Мандатная (список)'!G463&amp;CHAR(10)&amp;'Мандатная (список)'!G464&amp;CHAR(10)&amp;'Мандатная (список)'!G465</f>
        <v>
</v>
      </c>
    </row>
    <row r="461" spans="1:7" ht="12.75">
      <c r="A461" s="134"/>
      <c r="B461" s="134"/>
      <c r="C461" s="136"/>
      <c r="D461" s="138"/>
      <c r="E461" s="134"/>
      <c r="F461" s="134"/>
      <c r="G461" s="134"/>
    </row>
    <row r="462" spans="1:7" ht="12.75">
      <c r="A462" s="134"/>
      <c r="B462" s="134"/>
      <c r="C462" s="136"/>
      <c r="D462" s="138"/>
      <c r="E462" s="134"/>
      <c r="F462" s="134"/>
      <c r="G462" s="134"/>
    </row>
    <row r="463" spans="1:7" ht="12.75">
      <c r="A463" s="134"/>
      <c r="B463" s="134"/>
      <c r="C463" s="136"/>
      <c r="D463" s="138"/>
      <c r="E463" s="134"/>
      <c r="F463" s="134"/>
      <c r="G463" s="134"/>
    </row>
    <row r="464" spans="1:7" ht="12.75">
      <c r="A464" s="134"/>
      <c r="B464" s="134"/>
      <c r="C464" s="136"/>
      <c r="D464" s="138"/>
      <c r="E464" s="134"/>
      <c r="F464" s="134"/>
      <c r="G464" s="134"/>
    </row>
    <row r="465" spans="1:7" ht="12.75">
      <c r="A465" s="134"/>
      <c r="B465" s="134"/>
      <c r="C465" s="137"/>
      <c r="D465" s="139"/>
      <c r="E465" s="134"/>
      <c r="F465" s="140"/>
      <c r="G465" s="134"/>
    </row>
    <row r="466" spans="1:7" ht="12.75" customHeight="1">
      <c r="A466" s="133">
        <f>'Мандатная (список)'!A466</f>
        <v>0</v>
      </c>
      <c r="B466" s="133">
        <f>'Мандатная (список)'!B466</f>
        <v>0</v>
      </c>
      <c r="C466" s="135" t="str">
        <f>'Мандатная (список)'!C466&amp;CHAR(10)&amp;'Мандатная (список)'!C467&amp;CHAR(10)&amp;'Мандатная (список)'!C468&amp;CHAR(10)&amp;'Мандатная (список)'!C469&amp;CHAR(10)&amp;'Мандатная (список)'!C470&amp;CHAR(10)&amp;'Мандатная (список)'!C471</f>
        <v>
</v>
      </c>
      <c r="D466" s="135" t="str">
        <f>'Мандатная (список)'!D466&amp;CHAR(10)&amp;'Мандатная (список)'!D467&amp;CHAR(10)&amp;'Мандатная (список)'!D468&amp;CHAR(10)&amp;'Мандатная (список)'!D469&amp;CHAR(10)&amp;'Мандатная (список)'!D470&amp;CHAR(10)&amp;'Мандатная (список)'!D471</f>
        <v>
</v>
      </c>
      <c r="E466" s="133" t="str">
        <f>'Мандатная (список)'!E466&amp;CHAR(10)&amp;'Мандатная (список)'!E467&amp;CHAR(10)&amp;'Мандатная (список)'!E468&amp;CHAR(10)&amp;'Мандатная (список)'!E469&amp;CHAR(10)&amp;'Мандатная (список)'!E470&amp;CHAR(10)&amp;'Мандатная (список)'!E471</f>
        <v>
</v>
      </c>
      <c r="F466" s="133" t="str">
        <f>'Мандатная (список)'!F466&amp;CHAR(10)&amp;'Мандатная (список)'!F467&amp;CHAR(10)&amp;'Мандатная (список)'!F468&amp;CHAR(10)&amp;'Мандатная (список)'!F469&amp;CHAR(10)&amp;'Мандатная (список)'!F470&amp;CHAR(10)&amp;'Мандатная (список)'!F471</f>
        <v>
</v>
      </c>
      <c r="G466" s="133" t="str">
        <f>'Мандатная (список)'!G466&amp;CHAR(10)&amp;'Мандатная (список)'!G467&amp;CHAR(10)&amp;'Мандатная (список)'!G468&amp;CHAR(10)&amp;'Мандатная (список)'!G469&amp;CHAR(10)&amp;'Мандатная (список)'!G470&amp;CHAR(10)&amp;'Мандатная (список)'!G471</f>
        <v>
</v>
      </c>
    </row>
    <row r="467" spans="1:7" ht="12.75">
      <c r="A467" s="134"/>
      <c r="B467" s="134"/>
      <c r="C467" s="136"/>
      <c r="D467" s="138"/>
      <c r="E467" s="134"/>
      <c r="F467" s="134"/>
      <c r="G467" s="134"/>
    </row>
    <row r="468" spans="1:7" ht="12.75">
      <c r="A468" s="134"/>
      <c r="B468" s="134"/>
      <c r="C468" s="136"/>
      <c r="D468" s="138"/>
      <c r="E468" s="134"/>
      <c r="F468" s="134"/>
      <c r="G468" s="134"/>
    </row>
    <row r="469" spans="1:7" ht="12.75">
      <c r="A469" s="134"/>
      <c r="B469" s="134"/>
      <c r="C469" s="136"/>
      <c r="D469" s="138"/>
      <c r="E469" s="134"/>
      <c r="F469" s="134"/>
      <c r="G469" s="134"/>
    </row>
    <row r="470" spans="1:7" ht="12.75">
      <c r="A470" s="134"/>
      <c r="B470" s="134"/>
      <c r="C470" s="136"/>
      <c r="D470" s="138"/>
      <c r="E470" s="134"/>
      <c r="F470" s="134"/>
      <c r="G470" s="134"/>
    </row>
    <row r="471" spans="1:7" ht="12.75">
      <c r="A471" s="134"/>
      <c r="B471" s="134"/>
      <c r="C471" s="137"/>
      <c r="D471" s="139"/>
      <c r="E471" s="134"/>
      <c r="F471" s="140"/>
      <c r="G471" s="134"/>
    </row>
    <row r="472" spans="1:7" ht="12.75" customHeight="1">
      <c r="A472" s="133">
        <f>'Мандатная (список)'!A472</f>
        <v>0</v>
      </c>
      <c r="B472" s="133">
        <f>'Мандатная (список)'!B472</f>
        <v>0</v>
      </c>
      <c r="C472" s="135" t="str">
        <f>'Мандатная (список)'!C472&amp;CHAR(10)&amp;'Мандатная (список)'!C473&amp;CHAR(10)&amp;'Мандатная (список)'!C474&amp;CHAR(10)&amp;'Мандатная (список)'!C475&amp;CHAR(10)&amp;'Мандатная (список)'!C476&amp;CHAR(10)&amp;'Мандатная (список)'!C477</f>
        <v>
</v>
      </c>
      <c r="D472" s="135" t="str">
        <f>'Мандатная (список)'!D472&amp;CHAR(10)&amp;'Мандатная (список)'!D473&amp;CHAR(10)&amp;'Мандатная (список)'!D474&amp;CHAR(10)&amp;'Мандатная (список)'!D475&amp;CHAR(10)&amp;'Мандатная (список)'!D476&amp;CHAR(10)&amp;'Мандатная (список)'!D477</f>
        <v>
</v>
      </c>
      <c r="E472" s="133" t="str">
        <f>'Мандатная (список)'!E472&amp;CHAR(10)&amp;'Мандатная (список)'!E473&amp;CHAR(10)&amp;'Мандатная (список)'!E474&amp;CHAR(10)&amp;'Мандатная (список)'!E475&amp;CHAR(10)&amp;'Мандатная (список)'!E476&amp;CHAR(10)&amp;'Мандатная (список)'!E477</f>
        <v>
</v>
      </c>
      <c r="F472" s="133" t="str">
        <f>'Мандатная (список)'!F472&amp;CHAR(10)&amp;'Мандатная (список)'!F473&amp;CHAR(10)&amp;'Мандатная (список)'!F474&amp;CHAR(10)&amp;'Мандатная (список)'!F475&amp;CHAR(10)&amp;'Мандатная (список)'!F476&amp;CHAR(10)&amp;'Мандатная (список)'!F477</f>
        <v>
</v>
      </c>
      <c r="G472" s="133" t="str">
        <f>'Мандатная (список)'!G472&amp;CHAR(10)&amp;'Мандатная (список)'!G473&amp;CHAR(10)&amp;'Мандатная (список)'!G474&amp;CHAR(10)&amp;'Мандатная (список)'!G475&amp;CHAR(10)&amp;'Мандатная (список)'!G476&amp;CHAR(10)&amp;'Мандатная (список)'!G477</f>
        <v>
</v>
      </c>
    </row>
    <row r="473" spans="1:7" ht="12.75">
      <c r="A473" s="134"/>
      <c r="B473" s="134"/>
      <c r="C473" s="136"/>
      <c r="D473" s="138"/>
      <c r="E473" s="134"/>
      <c r="F473" s="134"/>
      <c r="G473" s="134"/>
    </row>
    <row r="474" spans="1:7" ht="12.75">
      <c r="A474" s="134"/>
      <c r="B474" s="134"/>
      <c r="C474" s="136"/>
      <c r="D474" s="138"/>
      <c r="E474" s="134"/>
      <c r="F474" s="134"/>
      <c r="G474" s="134"/>
    </row>
    <row r="475" spans="1:7" ht="12.75">
      <c r="A475" s="134"/>
      <c r="B475" s="134"/>
      <c r="C475" s="136"/>
      <c r="D475" s="138"/>
      <c r="E475" s="134"/>
      <c r="F475" s="134"/>
      <c r="G475" s="134"/>
    </row>
    <row r="476" spans="1:7" ht="12.75">
      <c r="A476" s="134"/>
      <c r="B476" s="134"/>
      <c r="C476" s="136"/>
      <c r="D476" s="138"/>
      <c r="E476" s="134"/>
      <c r="F476" s="134"/>
      <c r="G476" s="134"/>
    </row>
    <row r="477" spans="1:7" ht="12.75">
      <c r="A477" s="134"/>
      <c r="B477" s="134"/>
      <c r="C477" s="137"/>
      <c r="D477" s="139"/>
      <c r="E477" s="134"/>
      <c r="F477" s="140"/>
      <c r="G477" s="134"/>
    </row>
    <row r="478" spans="1:7" ht="12.75" customHeight="1">
      <c r="A478" s="133">
        <f>'Мандатная (список)'!A478</f>
        <v>0</v>
      </c>
      <c r="B478" s="133">
        <f>'Мандатная (список)'!B478</f>
        <v>0</v>
      </c>
      <c r="C478" s="135" t="str">
        <f>'Мандатная (список)'!C478&amp;CHAR(10)&amp;'Мандатная (список)'!C479&amp;CHAR(10)&amp;'Мандатная (список)'!C480&amp;CHAR(10)&amp;'Мандатная (список)'!C481&amp;CHAR(10)&amp;'Мандатная (список)'!C482&amp;CHAR(10)&amp;'Мандатная (список)'!C483</f>
        <v>
</v>
      </c>
      <c r="D478" s="135" t="str">
        <f>'Мандатная (список)'!D478&amp;CHAR(10)&amp;'Мандатная (список)'!D479&amp;CHAR(10)&amp;'Мандатная (список)'!D480&amp;CHAR(10)&amp;'Мандатная (список)'!D481&amp;CHAR(10)&amp;'Мандатная (список)'!D482&amp;CHAR(10)&amp;'Мандатная (список)'!D483</f>
        <v>
</v>
      </c>
      <c r="E478" s="133" t="str">
        <f>'Мандатная (список)'!E478&amp;CHAR(10)&amp;'Мандатная (список)'!E479&amp;CHAR(10)&amp;'Мандатная (список)'!E480&amp;CHAR(10)&amp;'Мандатная (список)'!E481&amp;CHAR(10)&amp;'Мандатная (список)'!E482&amp;CHAR(10)&amp;'Мандатная (список)'!E483</f>
        <v>
</v>
      </c>
      <c r="F478" s="133" t="str">
        <f>'Мандатная (список)'!F478&amp;CHAR(10)&amp;'Мандатная (список)'!F479&amp;CHAR(10)&amp;'Мандатная (список)'!F480&amp;CHAR(10)&amp;'Мандатная (список)'!F481&amp;CHAR(10)&amp;'Мандатная (список)'!F482&amp;CHAR(10)&amp;'Мандатная (список)'!F483</f>
        <v>
</v>
      </c>
      <c r="G478" s="133" t="str">
        <f>'Мандатная (список)'!G478&amp;CHAR(10)&amp;'Мандатная (список)'!G479&amp;CHAR(10)&amp;'Мандатная (список)'!G480&amp;CHAR(10)&amp;'Мандатная (список)'!G481&amp;CHAR(10)&amp;'Мандатная (список)'!G482&amp;CHAR(10)&amp;'Мандатная (список)'!G483</f>
        <v>
</v>
      </c>
    </row>
    <row r="479" spans="1:7" ht="12.75">
      <c r="A479" s="134"/>
      <c r="B479" s="134"/>
      <c r="C479" s="136"/>
      <c r="D479" s="138"/>
      <c r="E479" s="134"/>
      <c r="F479" s="134"/>
      <c r="G479" s="134"/>
    </row>
    <row r="480" spans="1:7" ht="12.75">
      <c r="A480" s="134"/>
      <c r="B480" s="134"/>
      <c r="C480" s="136"/>
      <c r="D480" s="138"/>
      <c r="E480" s="134"/>
      <c r="F480" s="134"/>
      <c r="G480" s="134"/>
    </row>
    <row r="481" spans="1:7" ht="12.75">
      <c r="A481" s="134"/>
      <c r="B481" s="134"/>
      <c r="C481" s="136"/>
      <c r="D481" s="138"/>
      <c r="E481" s="134"/>
      <c r="F481" s="134"/>
      <c r="G481" s="134"/>
    </row>
    <row r="482" spans="1:7" ht="12.75">
      <c r="A482" s="134"/>
      <c r="B482" s="134"/>
      <c r="C482" s="136"/>
      <c r="D482" s="138"/>
      <c r="E482" s="134"/>
      <c r="F482" s="134"/>
      <c r="G482" s="134"/>
    </row>
    <row r="483" spans="1:7" ht="12.75">
      <c r="A483" s="134"/>
      <c r="B483" s="134"/>
      <c r="C483" s="137"/>
      <c r="D483" s="139"/>
      <c r="E483" s="134"/>
      <c r="F483" s="140"/>
      <c r="G483" s="134"/>
    </row>
    <row r="484" spans="1:7" ht="12.75" customHeight="1">
      <c r="A484" s="133">
        <f>'Мандатная (список)'!A484</f>
        <v>0</v>
      </c>
      <c r="B484" s="133">
        <f>'Мандатная (список)'!B484</f>
        <v>0</v>
      </c>
      <c r="C484" s="135" t="str">
        <f>'Мандатная (список)'!C484&amp;CHAR(10)&amp;'Мандатная (список)'!C485&amp;CHAR(10)&amp;'Мандатная (список)'!C486&amp;CHAR(10)&amp;'Мандатная (список)'!C487&amp;CHAR(10)&amp;'Мандатная (список)'!C488&amp;CHAR(10)&amp;'Мандатная (список)'!C489</f>
        <v>
</v>
      </c>
      <c r="D484" s="135" t="str">
        <f>'Мандатная (список)'!D484&amp;CHAR(10)&amp;'Мандатная (список)'!D485&amp;CHAR(10)&amp;'Мандатная (список)'!D486&amp;CHAR(10)&amp;'Мандатная (список)'!D487&amp;CHAR(10)&amp;'Мандатная (список)'!D488&amp;CHAR(10)&amp;'Мандатная (список)'!D489</f>
        <v>
</v>
      </c>
      <c r="E484" s="133" t="str">
        <f>'Мандатная (список)'!E484&amp;CHAR(10)&amp;'Мандатная (список)'!E485&amp;CHAR(10)&amp;'Мандатная (список)'!E486&amp;CHAR(10)&amp;'Мандатная (список)'!E487&amp;CHAR(10)&amp;'Мандатная (список)'!E488&amp;CHAR(10)&amp;'Мандатная (список)'!E489</f>
        <v>
</v>
      </c>
      <c r="F484" s="133" t="str">
        <f>'Мандатная (список)'!F484&amp;CHAR(10)&amp;'Мандатная (список)'!F485&amp;CHAR(10)&amp;'Мандатная (список)'!F486&amp;CHAR(10)&amp;'Мандатная (список)'!F487&amp;CHAR(10)&amp;'Мандатная (список)'!F488&amp;CHAR(10)&amp;'Мандатная (список)'!F489</f>
        <v>
</v>
      </c>
      <c r="G484" s="133" t="str">
        <f>'Мандатная (список)'!G484&amp;CHAR(10)&amp;'Мандатная (список)'!G485&amp;CHAR(10)&amp;'Мандатная (список)'!G486&amp;CHAR(10)&amp;'Мандатная (список)'!G487&amp;CHAR(10)&amp;'Мандатная (список)'!G488&amp;CHAR(10)&amp;'Мандатная (список)'!G489</f>
        <v>
</v>
      </c>
    </row>
    <row r="485" spans="1:7" ht="12.75">
      <c r="A485" s="134"/>
      <c r="B485" s="134"/>
      <c r="C485" s="136"/>
      <c r="D485" s="138"/>
      <c r="E485" s="134"/>
      <c r="F485" s="134"/>
      <c r="G485" s="134"/>
    </row>
    <row r="486" spans="1:7" ht="12.75">
      <c r="A486" s="134"/>
      <c r="B486" s="134"/>
      <c r="C486" s="136"/>
      <c r="D486" s="138"/>
      <c r="E486" s="134"/>
      <c r="F486" s="134"/>
      <c r="G486" s="134"/>
    </row>
    <row r="487" spans="1:7" ht="12.75">
      <c r="A487" s="134"/>
      <c r="B487" s="134"/>
      <c r="C487" s="136"/>
      <c r="D487" s="138"/>
      <c r="E487" s="134"/>
      <c r="F487" s="134"/>
      <c r="G487" s="134"/>
    </row>
    <row r="488" spans="1:7" ht="12.75">
      <c r="A488" s="134"/>
      <c r="B488" s="134"/>
      <c r="C488" s="136"/>
      <c r="D488" s="138"/>
      <c r="E488" s="134"/>
      <c r="F488" s="134"/>
      <c r="G488" s="134"/>
    </row>
    <row r="489" spans="1:7" ht="12.75">
      <c r="A489" s="134"/>
      <c r="B489" s="134"/>
      <c r="C489" s="137"/>
      <c r="D489" s="139"/>
      <c r="E489" s="134"/>
      <c r="F489" s="140"/>
      <c r="G489" s="134"/>
    </row>
    <row r="490" spans="1:7" ht="12.75" customHeight="1">
      <c r="A490" s="133">
        <f>'Мандатная (список)'!A490</f>
        <v>0</v>
      </c>
      <c r="B490" s="133">
        <f>'Мандатная (список)'!B490</f>
        <v>0</v>
      </c>
      <c r="C490" s="135" t="str">
        <f>'Мандатная (список)'!C490&amp;CHAR(10)&amp;'Мандатная (список)'!C491&amp;CHAR(10)&amp;'Мандатная (список)'!C492&amp;CHAR(10)&amp;'Мандатная (список)'!C493&amp;CHAR(10)&amp;'Мандатная (список)'!C494&amp;CHAR(10)&amp;'Мандатная (список)'!C495</f>
        <v>
</v>
      </c>
      <c r="D490" s="135" t="str">
        <f>'Мандатная (список)'!D490&amp;CHAR(10)&amp;'Мандатная (список)'!D491&amp;CHAR(10)&amp;'Мандатная (список)'!D492&amp;CHAR(10)&amp;'Мандатная (список)'!D493&amp;CHAR(10)&amp;'Мандатная (список)'!D494&amp;CHAR(10)&amp;'Мандатная (список)'!D495</f>
        <v>
</v>
      </c>
      <c r="E490" s="133" t="str">
        <f>'Мандатная (список)'!E490&amp;CHAR(10)&amp;'Мандатная (список)'!E491&amp;CHAR(10)&amp;'Мандатная (список)'!E492&amp;CHAR(10)&amp;'Мандатная (список)'!E493&amp;CHAR(10)&amp;'Мандатная (список)'!E494&amp;CHAR(10)&amp;'Мандатная (список)'!E495</f>
        <v>
</v>
      </c>
      <c r="F490" s="133" t="str">
        <f>'Мандатная (список)'!F490&amp;CHAR(10)&amp;'Мандатная (список)'!F491&amp;CHAR(10)&amp;'Мандатная (список)'!F492&amp;CHAR(10)&amp;'Мандатная (список)'!F493&amp;CHAR(10)&amp;'Мандатная (список)'!F494&amp;CHAR(10)&amp;'Мандатная (список)'!F495</f>
        <v>
</v>
      </c>
      <c r="G490" s="133" t="str">
        <f>'Мандатная (список)'!G490&amp;CHAR(10)&amp;'Мандатная (список)'!G491&amp;CHAR(10)&amp;'Мандатная (список)'!G492&amp;CHAR(10)&amp;'Мандатная (список)'!G493&amp;CHAR(10)&amp;'Мандатная (список)'!G494&amp;CHAR(10)&amp;'Мандатная (список)'!G495</f>
        <v>
</v>
      </c>
    </row>
    <row r="491" spans="1:7" ht="12.75">
      <c r="A491" s="134"/>
      <c r="B491" s="134"/>
      <c r="C491" s="136"/>
      <c r="D491" s="138"/>
      <c r="E491" s="134"/>
      <c r="F491" s="134"/>
      <c r="G491" s="134"/>
    </row>
    <row r="492" spans="1:7" ht="12.75">
      <c r="A492" s="134"/>
      <c r="B492" s="134"/>
      <c r="C492" s="136"/>
      <c r="D492" s="138"/>
      <c r="E492" s="134"/>
      <c r="F492" s="134"/>
      <c r="G492" s="134"/>
    </row>
    <row r="493" spans="1:7" ht="12.75">
      <c r="A493" s="134"/>
      <c r="B493" s="134"/>
      <c r="C493" s="136"/>
      <c r="D493" s="138"/>
      <c r="E493" s="134"/>
      <c r="F493" s="134"/>
      <c r="G493" s="134"/>
    </row>
    <row r="494" spans="1:7" ht="12.75">
      <c r="A494" s="134"/>
      <c r="B494" s="134"/>
      <c r="C494" s="136"/>
      <c r="D494" s="138"/>
      <c r="E494" s="134"/>
      <c r="F494" s="134"/>
      <c r="G494" s="134"/>
    </row>
    <row r="495" spans="1:7" ht="12.75">
      <c r="A495" s="134"/>
      <c r="B495" s="134"/>
      <c r="C495" s="137"/>
      <c r="D495" s="139"/>
      <c r="E495" s="134"/>
      <c r="F495" s="140"/>
      <c r="G495" s="134"/>
    </row>
    <row r="496" spans="1:7" ht="12.75" customHeight="1">
      <c r="A496" s="133">
        <f>'Мандатная (список)'!A496</f>
        <v>0</v>
      </c>
      <c r="B496" s="133">
        <f>'Мандатная (список)'!B496</f>
        <v>0</v>
      </c>
      <c r="C496" s="135" t="str">
        <f>'Мандатная (список)'!C496&amp;CHAR(10)&amp;'Мандатная (список)'!C497&amp;CHAR(10)&amp;'Мандатная (список)'!C498&amp;CHAR(10)&amp;'Мандатная (список)'!C499&amp;CHAR(10)&amp;'Мандатная (список)'!C500&amp;CHAR(10)&amp;'Мандатная (список)'!C501</f>
        <v>
</v>
      </c>
      <c r="D496" s="135" t="str">
        <f>'Мандатная (список)'!D496&amp;CHAR(10)&amp;'Мандатная (список)'!D497&amp;CHAR(10)&amp;'Мандатная (список)'!D498&amp;CHAR(10)&amp;'Мандатная (список)'!D499&amp;CHAR(10)&amp;'Мандатная (список)'!D500&amp;CHAR(10)&amp;'Мандатная (список)'!D501</f>
        <v>
</v>
      </c>
      <c r="E496" s="133" t="str">
        <f>'Мандатная (список)'!E496&amp;CHAR(10)&amp;'Мандатная (список)'!E497&amp;CHAR(10)&amp;'Мандатная (список)'!E498&amp;CHAR(10)&amp;'Мандатная (список)'!E499&amp;CHAR(10)&amp;'Мандатная (список)'!E500&amp;CHAR(10)&amp;'Мандатная (список)'!E501</f>
        <v>
</v>
      </c>
      <c r="F496" s="133" t="str">
        <f>'Мандатная (список)'!F496&amp;CHAR(10)&amp;'Мандатная (список)'!F497&amp;CHAR(10)&amp;'Мандатная (список)'!F498&amp;CHAR(10)&amp;'Мандатная (список)'!F499&amp;CHAR(10)&amp;'Мандатная (список)'!F500&amp;CHAR(10)&amp;'Мандатная (список)'!F501</f>
        <v>
</v>
      </c>
      <c r="G496" s="133" t="str">
        <f>'Мандатная (список)'!G496&amp;CHAR(10)&amp;'Мандатная (список)'!G497&amp;CHAR(10)&amp;'Мандатная (список)'!G498&amp;CHAR(10)&amp;'Мандатная (список)'!G499&amp;CHAR(10)&amp;'Мандатная (список)'!G500&amp;CHAR(10)&amp;'Мандатная (список)'!G501</f>
        <v>
</v>
      </c>
    </row>
    <row r="497" spans="1:7" ht="12.75">
      <c r="A497" s="134"/>
      <c r="B497" s="134"/>
      <c r="C497" s="136"/>
      <c r="D497" s="138"/>
      <c r="E497" s="134"/>
      <c r="F497" s="134"/>
      <c r="G497" s="134"/>
    </row>
    <row r="498" spans="1:7" ht="12.75">
      <c r="A498" s="134"/>
      <c r="B498" s="134"/>
      <c r="C498" s="136"/>
      <c r="D498" s="138"/>
      <c r="E498" s="134"/>
      <c r="F498" s="134"/>
      <c r="G498" s="134"/>
    </row>
    <row r="499" spans="1:7" ht="12.75">
      <c r="A499" s="134"/>
      <c r="B499" s="134"/>
      <c r="C499" s="136"/>
      <c r="D499" s="138"/>
      <c r="E499" s="134"/>
      <c r="F499" s="134"/>
      <c r="G499" s="134"/>
    </row>
    <row r="500" spans="1:7" ht="12.75">
      <c r="A500" s="134"/>
      <c r="B500" s="134"/>
      <c r="C500" s="136"/>
      <c r="D500" s="138"/>
      <c r="E500" s="134"/>
      <c r="F500" s="134"/>
      <c r="G500" s="134"/>
    </row>
    <row r="501" spans="1:7" ht="12.75">
      <c r="A501" s="134"/>
      <c r="B501" s="134"/>
      <c r="C501" s="137"/>
      <c r="D501" s="139"/>
      <c r="E501" s="134"/>
      <c r="F501" s="140"/>
      <c r="G501" s="134"/>
    </row>
    <row r="502" spans="1:7" ht="12.75" customHeight="1">
      <c r="A502" s="133">
        <f>'Мандатная (список)'!A502</f>
        <v>0</v>
      </c>
      <c r="B502" s="133">
        <f>'Мандатная (список)'!B502</f>
        <v>0</v>
      </c>
      <c r="C502" s="135" t="str">
        <f>'Мандатная (список)'!C502&amp;CHAR(10)&amp;'Мандатная (список)'!C503&amp;CHAR(10)&amp;'Мандатная (список)'!C504&amp;CHAR(10)&amp;'Мандатная (список)'!C505&amp;CHAR(10)&amp;'Мандатная (список)'!C506&amp;CHAR(10)&amp;'Мандатная (список)'!C507</f>
        <v>
</v>
      </c>
      <c r="D502" s="135" t="str">
        <f>'Мандатная (список)'!D502&amp;CHAR(10)&amp;'Мандатная (список)'!D503&amp;CHAR(10)&amp;'Мандатная (список)'!D504&amp;CHAR(10)&amp;'Мандатная (список)'!D505&amp;CHAR(10)&amp;'Мандатная (список)'!D506&amp;CHAR(10)&amp;'Мандатная (список)'!D507</f>
        <v>
</v>
      </c>
      <c r="E502" s="133" t="str">
        <f>'Мандатная (список)'!E502&amp;CHAR(10)&amp;'Мандатная (список)'!E503&amp;CHAR(10)&amp;'Мандатная (список)'!E504&amp;CHAR(10)&amp;'Мандатная (список)'!E505&amp;CHAR(10)&amp;'Мандатная (список)'!E506&amp;CHAR(10)&amp;'Мандатная (список)'!E507</f>
        <v>
</v>
      </c>
      <c r="F502" s="133" t="str">
        <f>'Мандатная (список)'!F502&amp;CHAR(10)&amp;'Мандатная (список)'!F503&amp;CHAR(10)&amp;'Мандатная (список)'!F504&amp;CHAR(10)&amp;'Мандатная (список)'!F505&amp;CHAR(10)&amp;'Мандатная (список)'!F506&amp;CHAR(10)&amp;'Мандатная (список)'!F507</f>
        <v>
</v>
      </c>
      <c r="G502" s="133" t="str">
        <f>'Мандатная (список)'!G502&amp;CHAR(10)&amp;'Мандатная (список)'!G503&amp;CHAR(10)&amp;'Мандатная (список)'!G504&amp;CHAR(10)&amp;'Мандатная (список)'!G505&amp;CHAR(10)&amp;'Мандатная (список)'!G506&amp;CHAR(10)&amp;'Мандатная (список)'!G507</f>
        <v>
</v>
      </c>
    </row>
    <row r="503" spans="1:7" ht="12.75">
      <c r="A503" s="134"/>
      <c r="B503" s="134"/>
      <c r="C503" s="136"/>
      <c r="D503" s="138"/>
      <c r="E503" s="134"/>
      <c r="F503" s="134"/>
      <c r="G503" s="134"/>
    </row>
    <row r="504" spans="1:7" ht="12.75">
      <c r="A504" s="134"/>
      <c r="B504" s="134"/>
      <c r="C504" s="136"/>
      <c r="D504" s="138"/>
      <c r="E504" s="134"/>
      <c r="F504" s="134"/>
      <c r="G504" s="134"/>
    </row>
    <row r="505" spans="1:7" ht="12.75">
      <c r="A505" s="134"/>
      <c r="B505" s="134"/>
      <c r="C505" s="136"/>
      <c r="D505" s="138"/>
      <c r="E505" s="134"/>
      <c r="F505" s="134"/>
      <c r="G505" s="134"/>
    </row>
    <row r="506" spans="1:7" ht="12.75">
      <c r="A506" s="134"/>
      <c r="B506" s="134"/>
      <c r="C506" s="136"/>
      <c r="D506" s="138"/>
      <c r="E506" s="134"/>
      <c r="F506" s="134"/>
      <c r="G506" s="134"/>
    </row>
    <row r="507" spans="1:7" ht="12.75">
      <c r="A507" s="134"/>
      <c r="B507" s="134"/>
      <c r="C507" s="137"/>
      <c r="D507" s="139"/>
      <c r="E507" s="134"/>
      <c r="F507" s="140"/>
      <c r="G507" s="134"/>
    </row>
    <row r="508" spans="1:7" ht="12.75" customHeight="1">
      <c r="A508" s="133">
        <f>'Мандатная (список)'!A508</f>
        <v>0</v>
      </c>
      <c r="B508" s="133">
        <f>'Мандатная (список)'!B508</f>
        <v>0</v>
      </c>
      <c r="C508" s="135" t="str">
        <f>'Мандатная (список)'!C508&amp;CHAR(10)&amp;'Мандатная (список)'!C509&amp;CHAR(10)&amp;'Мандатная (список)'!C510&amp;CHAR(10)&amp;'Мандатная (список)'!C511&amp;CHAR(10)&amp;'Мандатная (список)'!C512&amp;CHAR(10)&amp;'Мандатная (список)'!C513</f>
        <v>
</v>
      </c>
      <c r="D508" s="135" t="str">
        <f>'Мандатная (список)'!D508&amp;CHAR(10)&amp;'Мандатная (список)'!D509&amp;CHAR(10)&amp;'Мандатная (список)'!D510&amp;CHAR(10)&amp;'Мандатная (список)'!D511&amp;CHAR(10)&amp;'Мандатная (список)'!D512&amp;CHAR(10)&amp;'Мандатная (список)'!D513</f>
        <v>
</v>
      </c>
      <c r="E508" s="133" t="str">
        <f>'Мандатная (список)'!E508&amp;CHAR(10)&amp;'Мандатная (список)'!E509&amp;CHAR(10)&amp;'Мандатная (список)'!E510&amp;CHAR(10)&amp;'Мандатная (список)'!E511&amp;CHAR(10)&amp;'Мандатная (список)'!E512&amp;CHAR(10)&amp;'Мандатная (список)'!E513</f>
        <v>
</v>
      </c>
      <c r="F508" s="133" t="str">
        <f>'Мандатная (список)'!F508&amp;CHAR(10)&amp;'Мандатная (список)'!F509&amp;CHAR(10)&amp;'Мандатная (список)'!F510&amp;CHAR(10)&amp;'Мандатная (список)'!F511&amp;CHAR(10)&amp;'Мандатная (список)'!F512&amp;CHAR(10)&amp;'Мандатная (список)'!F513</f>
        <v>
</v>
      </c>
      <c r="G508" s="133" t="str">
        <f>'Мандатная (список)'!G508&amp;CHAR(10)&amp;'Мандатная (список)'!G509&amp;CHAR(10)&amp;'Мандатная (список)'!G510&amp;CHAR(10)&amp;'Мандатная (список)'!G511&amp;CHAR(10)&amp;'Мандатная (список)'!G512&amp;CHAR(10)&amp;'Мандатная (список)'!G513</f>
        <v>
</v>
      </c>
    </row>
    <row r="509" spans="1:7" ht="12.75">
      <c r="A509" s="134"/>
      <c r="B509" s="134"/>
      <c r="C509" s="136"/>
      <c r="D509" s="138"/>
      <c r="E509" s="134"/>
      <c r="F509" s="134"/>
      <c r="G509" s="134"/>
    </row>
    <row r="510" spans="1:7" ht="12.75">
      <c r="A510" s="134"/>
      <c r="B510" s="134"/>
      <c r="C510" s="136"/>
      <c r="D510" s="138"/>
      <c r="E510" s="134"/>
      <c r="F510" s="134"/>
      <c r="G510" s="134"/>
    </row>
    <row r="511" spans="1:7" ht="12.75">
      <c r="A511" s="134"/>
      <c r="B511" s="134"/>
      <c r="C511" s="136"/>
      <c r="D511" s="138"/>
      <c r="E511" s="134"/>
      <c r="F511" s="134"/>
      <c r="G511" s="134"/>
    </row>
    <row r="512" spans="1:7" ht="12.75">
      <c r="A512" s="134"/>
      <c r="B512" s="134"/>
      <c r="C512" s="136"/>
      <c r="D512" s="138"/>
      <c r="E512" s="134"/>
      <c r="F512" s="134"/>
      <c r="G512" s="134"/>
    </row>
    <row r="513" spans="1:7" ht="12.75">
      <c r="A513" s="134"/>
      <c r="B513" s="134"/>
      <c r="C513" s="137"/>
      <c r="D513" s="139"/>
      <c r="E513" s="134"/>
      <c r="F513" s="140"/>
      <c r="G513" s="134"/>
    </row>
    <row r="514" spans="1:7" ht="12.75" customHeight="1">
      <c r="A514" s="133">
        <f>'Мандатная (список)'!A514</f>
        <v>0</v>
      </c>
      <c r="B514" s="133">
        <f>'Мандатная (список)'!B514</f>
        <v>0</v>
      </c>
      <c r="C514" s="135" t="str">
        <f>'Мандатная (список)'!C514&amp;CHAR(10)&amp;'Мандатная (список)'!C515&amp;CHAR(10)&amp;'Мандатная (список)'!C516&amp;CHAR(10)&amp;'Мандатная (список)'!C517&amp;CHAR(10)&amp;'Мандатная (список)'!C518&amp;CHAR(10)&amp;'Мандатная (список)'!C519</f>
        <v>
</v>
      </c>
      <c r="D514" s="135" t="str">
        <f>'Мандатная (список)'!D514&amp;CHAR(10)&amp;'Мандатная (список)'!D515&amp;CHAR(10)&amp;'Мандатная (список)'!D516&amp;CHAR(10)&amp;'Мандатная (список)'!D517&amp;CHAR(10)&amp;'Мандатная (список)'!D518&amp;CHAR(10)&amp;'Мандатная (список)'!D519</f>
        <v>
</v>
      </c>
      <c r="E514" s="133" t="str">
        <f>'Мандатная (список)'!E514&amp;CHAR(10)&amp;'Мандатная (список)'!E515&amp;CHAR(10)&amp;'Мандатная (список)'!E516&amp;CHAR(10)&amp;'Мандатная (список)'!E517&amp;CHAR(10)&amp;'Мандатная (список)'!E518&amp;CHAR(10)&amp;'Мандатная (список)'!E519</f>
        <v>
</v>
      </c>
      <c r="F514" s="133" t="str">
        <f>'Мандатная (список)'!F514&amp;CHAR(10)&amp;'Мандатная (список)'!F515&amp;CHAR(10)&amp;'Мандатная (список)'!F516&amp;CHAR(10)&amp;'Мандатная (список)'!F517&amp;CHAR(10)&amp;'Мандатная (список)'!F518&amp;CHAR(10)&amp;'Мандатная (список)'!F519</f>
        <v>
</v>
      </c>
      <c r="G514" s="133" t="str">
        <f>'Мандатная (список)'!G514&amp;CHAR(10)&amp;'Мандатная (список)'!G515&amp;CHAR(10)&amp;'Мандатная (список)'!G516&amp;CHAR(10)&amp;'Мандатная (список)'!G517&amp;CHAR(10)&amp;'Мандатная (список)'!G518&amp;CHAR(10)&amp;'Мандатная (список)'!G519</f>
        <v>
</v>
      </c>
    </row>
    <row r="515" spans="1:7" ht="12.75">
      <c r="A515" s="134"/>
      <c r="B515" s="134"/>
      <c r="C515" s="136"/>
      <c r="D515" s="138"/>
      <c r="E515" s="134"/>
      <c r="F515" s="134"/>
      <c r="G515" s="134"/>
    </row>
    <row r="516" spans="1:7" ht="12.75">
      <c r="A516" s="134"/>
      <c r="B516" s="134"/>
      <c r="C516" s="136"/>
      <c r="D516" s="138"/>
      <c r="E516" s="134"/>
      <c r="F516" s="134"/>
      <c r="G516" s="134"/>
    </row>
    <row r="517" spans="1:7" ht="12.75">
      <c r="A517" s="134"/>
      <c r="B517" s="134"/>
      <c r="C517" s="136"/>
      <c r="D517" s="138"/>
      <c r="E517" s="134"/>
      <c r="F517" s="134"/>
      <c r="G517" s="134"/>
    </row>
    <row r="518" spans="1:7" ht="12.75">
      <c r="A518" s="134"/>
      <c r="B518" s="134"/>
      <c r="C518" s="136"/>
      <c r="D518" s="138"/>
      <c r="E518" s="134"/>
      <c r="F518" s="134"/>
      <c r="G518" s="134"/>
    </row>
    <row r="519" spans="1:7" ht="12.75">
      <c r="A519" s="134"/>
      <c r="B519" s="134"/>
      <c r="C519" s="137"/>
      <c r="D519" s="139"/>
      <c r="E519" s="134"/>
      <c r="F519" s="140"/>
      <c r="G519" s="134"/>
    </row>
    <row r="520" spans="1:7" ht="12.75" customHeight="1">
      <c r="A520" s="133">
        <f>'Мандатная (список)'!A520</f>
        <v>0</v>
      </c>
      <c r="B520" s="133">
        <f>'Мандатная (список)'!B520</f>
        <v>0</v>
      </c>
      <c r="C520" s="135" t="str">
        <f>'Мандатная (список)'!C520&amp;CHAR(10)&amp;'Мандатная (список)'!C521&amp;CHAR(10)&amp;'Мандатная (список)'!C522&amp;CHAR(10)&amp;'Мандатная (список)'!C523&amp;CHAR(10)&amp;'Мандатная (список)'!C524&amp;CHAR(10)&amp;'Мандатная (список)'!C525</f>
        <v>
</v>
      </c>
      <c r="D520" s="135" t="str">
        <f>'Мандатная (список)'!D520&amp;CHAR(10)&amp;'Мандатная (список)'!D521&amp;CHAR(10)&amp;'Мандатная (список)'!D522&amp;CHAR(10)&amp;'Мандатная (список)'!D523&amp;CHAR(10)&amp;'Мандатная (список)'!D524&amp;CHAR(10)&amp;'Мандатная (список)'!D525</f>
        <v>
</v>
      </c>
      <c r="E520" s="133" t="str">
        <f>'Мандатная (список)'!E520&amp;CHAR(10)&amp;'Мандатная (список)'!E521&amp;CHAR(10)&amp;'Мандатная (список)'!E522&amp;CHAR(10)&amp;'Мандатная (список)'!E523&amp;CHAR(10)&amp;'Мандатная (список)'!E524&amp;CHAR(10)&amp;'Мандатная (список)'!E525</f>
        <v>
</v>
      </c>
      <c r="F520" s="133" t="str">
        <f>'Мандатная (список)'!F520&amp;CHAR(10)&amp;'Мандатная (список)'!F521&amp;CHAR(10)&amp;'Мандатная (список)'!F522&amp;CHAR(10)&amp;'Мандатная (список)'!F523&amp;CHAR(10)&amp;'Мандатная (список)'!F524&amp;CHAR(10)&amp;'Мандатная (список)'!F525</f>
        <v>
</v>
      </c>
      <c r="G520" s="133" t="str">
        <f>'Мандатная (список)'!G520&amp;CHAR(10)&amp;'Мандатная (список)'!G521&amp;CHAR(10)&amp;'Мандатная (список)'!G522&amp;CHAR(10)&amp;'Мандатная (список)'!G523&amp;CHAR(10)&amp;'Мандатная (список)'!G524&amp;CHAR(10)&amp;'Мандатная (список)'!G525</f>
        <v>
</v>
      </c>
    </row>
    <row r="521" spans="1:7" ht="12.75">
      <c r="A521" s="134"/>
      <c r="B521" s="134"/>
      <c r="C521" s="136"/>
      <c r="D521" s="138"/>
      <c r="E521" s="134"/>
      <c r="F521" s="134"/>
      <c r="G521" s="134"/>
    </row>
    <row r="522" spans="1:7" ht="12.75">
      <c r="A522" s="134"/>
      <c r="B522" s="134"/>
      <c r="C522" s="136"/>
      <c r="D522" s="138"/>
      <c r="E522" s="134"/>
      <c r="F522" s="134"/>
      <c r="G522" s="134"/>
    </row>
    <row r="523" spans="1:7" ht="12.75">
      <c r="A523" s="134"/>
      <c r="B523" s="134"/>
      <c r="C523" s="136"/>
      <c r="D523" s="138"/>
      <c r="E523" s="134"/>
      <c r="F523" s="134"/>
      <c r="G523" s="134"/>
    </row>
    <row r="524" spans="1:7" ht="12.75">
      <c r="A524" s="134"/>
      <c r="B524" s="134"/>
      <c r="C524" s="136"/>
      <c r="D524" s="138"/>
      <c r="E524" s="134"/>
      <c r="F524" s="134"/>
      <c r="G524" s="134"/>
    </row>
    <row r="525" spans="1:7" ht="12.75">
      <c r="A525" s="134"/>
      <c r="B525" s="134"/>
      <c r="C525" s="137"/>
      <c r="D525" s="139"/>
      <c r="E525" s="134"/>
      <c r="F525" s="140"/>
      <c r="G525" s="134"/>
    </row>
    <row r="526" spans="1:7" ht="12.75" customHeight="1">
      <c r="A526" s="133">
        <f>'Мандатная (список)'!A526</f>
        <v>0</v>
      </c>
      <c r="B526" s="133">
        <f>'Мандатная (список)'!B526</f>
        <v>0</v>
      </c>
      <c r="C526" s="135" t="str">
        <f>'Мандатная (список)'!C526&amp;CHAR(10)&amp;'Мандатная (список)'!C527&amp;CHAR(10)&amp;'Мандатная (список)'!C528&amp;CHAR(10)&amp;'Мандатная (список)'!C529&amp;CHAR(10)&amp;'Мандатная (список)'!C530&amp;CHAR(10)&amp;'Мандатная (список)'!C531</f>
        <v>
</v>
      </c>
      <c r="D526" s="135" t="str">
        <f>'Мандатная (список)'!D526&amp;CHAR(10)&amp;'Мандатная (список)'!D527&amp;CHAR(10)&amp;'Мандатная (список)'!D528&amp;CHAR(10)&amp;'Мандатная (список)'!D529&amp;CHAR(10)&amp;'Мандатная (список)'!D530&amp;CHAR(10)&amp;'Мандатная (список)'!D531</f>
        <v>
</v>
      </c>
      <c r="E526" s="133" t="str">
        <f>'Мандатная (список)'!E526&amp;CHAR(10)&amp;'Мандатная (список)'!E527&amp;CHAR(10)&amp;'Мандатная (список)'!E528&amp;CHAR(10)&amp;'Мандатная (список)'!E529&amp;CHAR(10)&amp;'Мандатная (список)'!E530&amp;CHAR(10)&amp;'Мандатная (список)'!E531</f>
        <v>
</v>
      </c>
      <c r="F526" s="133" t="str">
        <f>'Мандатная (список)'!F526&amp;CHAR(10)&amp;'Мандатная (список)'!F527&amp;CHAR(10)&amp;'Мандатная (список)'!F528&amp;CHAR(10)&amp;'Мандатная (список)'!F529&amp;CHAR(10)&amp;'Мандатная (список)'!F530&amp;CHAR(10)&amp;'Мандатная (список)'!F531</f>
        <v>
</v>
      </c>
      <c r="G526" s="133" t="str">
        <f>'Мандатная (список)'!G526&amp;CHAR(10)&amp;'Мандатная (список)'!G527&amp;CHAR(10)&amp;'Мандатная (список)'!G528&amp;CHAR(10)&amp;'Мандатная (список)'!G529&amp;CHAR(10)&amp;'Мандатная (список)'!G530&amp;CHAR(10)&amp;'Мандатная (список)'!G531</f>
        <v>
</v>
      </c>
    </row>
    <row r="527" spans="1:7" ht="12.75">
      <c r="A527" s="134"/>
      <c r="B527" s="134"/>
      <c r="C527" s="136"/>
      <c r="D527" s="138"/>
      <c r="E527" s="134"/>
      <c r="F527" s="134"/>
      <c r="G527" s="134"/>
    </row>
    <row r="528" spans="1:7" ht="12.75">
      <c r="A528" s="134"/>
      <c r="B528" s="134"/>
      <c r="C528" s="136"/>
      <c r="D528" s="138"/>
      <c r="E528" s="134"/>
      <c r="F528" s="134"/>
      <c r="G528" s="134"/>
    </row>
    <row r="529" spans="1:7" ht="12.75">
      <c r="A529" s="134"/>
      <c r="B529" s="134"/>
      <c r="C529" s="136"/>
      <c r="D529" s="138"/>
      <c r="E529" s="134"/>
      <c r="F529" s="134"/>
      <c r="G529" s="134"/>
    </row>
    <row r="530" spans="1:7" ht="12.75">
      <c r="A530" s="134"/>
      <c r="B530" s="134"/>
      <c r="C530" s="136"/>
      <c r="D530" s="138"/>
      <c r="E530" s="134"/>
      <c r="F530" s="134"/>
      <c r="G530" s="134"/>
    </row>
    <row r="531" spans="1:7" ht="12.75">
      <c r="A531" s="134"/>
      <c r="B531" s="134"/>
      <c r="C531" s="137"/>
      <c r="D531" s="139"/>
      <c r="E531" s="134"/>
      <c r="F531" s="140"/>
      <c r="G531" s="134"/>
    </row>
    <row r="532" spans="1:7" ht="12.75" customHeight="1">
      <c r="A532" s="133">
        <f>'Мандатная (список)'!A532</f>
        <v>0</v>
      </c>
      <c r="B532" s="133">
        <f>'Мандатная (список)'!B532</f>
        <v>0</v>
      </c>
      <c r="C532" s="135" t="str">
        <f>'Мандатная (список)'!C532&amp;CHAR(10)&amp;'Мандатная (список)'!C533&amp;CHAR(10)&amp;'Мандатная (список)'!C534&amp;CHAR(10)&amp;'Мандатная (список)'!C535&amp;CHAR(10)&amp;'Мандатная (список)'!C536&amp;CHAR(10)&amp;'Мандатная (список)'!C537</f>
        <v>
</v>
      </c>
      <c r="D532" s="135" t="str">
        <f>'Мандатная (список)'!D532&amp;CHAR(10)&amp;'Мандатная (список)'!D533&amp;CHAR(10)&amp;'Мандатная (список)'!D534&amp;CHAR(10)&amp;'Мандатная (список)'!D535&amp;CHAR(10)&amp;'Мандатная (список)'!D536&amp;CHAR(10)&amp;'Мандатная (список)'!D537</f>
        <v>
</v>
      </c>
      <c r="E532" s="133" t="str">
        <f>'Мандатная (список)'!E532&amp;CHAR(10)&amp;'Мандатная (список)'!E533&amp;CHAR(10)&amp;'Мандатная (список)'!E534&amp;CHAR(10)&amp;'Мандатная (список)'!E535&amp;CHAR(10)&amp;'Мандатная (список)'!E536&amp;CHAR(10)&amp;'Мандатная (список)'!E537</f>
        <v>
</v>
      </c>
      <c r="F532" s="133" t="str">
        <f>'Мандатная (список)'!F532&amp;CHAR(10)&amp;'Мандатная (список)'!F533&amp;CHAR(10)&amp;'Мандатная (список)'!F534&amp;CHAR(10)&amp;'Мандатная (список)'!F535&amp;CHAR(10)&amp;'Мандатная (список)'!F536&amp;CHAR(10)&amp;'Мандатная (список)'!F537</f>
        <v>
</v>
      </c>
      <c r="G532" s="133" t="str">
        <f>'Мандатная (список)'!G532&amp;CHAR(10)&amp;'Мандатная (список)'!G533&amp;CHAR(10)&amp;'Мандатная (список)'!G534&amp;CHAR(10)&amp;'Мандатная (список)'!G535&amp;CHAR(10)&amp;'Мандатная (список)'!G536&amp;CHAR(10)&amp;'Мандатная (список)'!G537</f>
        <v>
</v>
      </c>
    </row>
    <row r="533" spans="1:7" ht="12.75">
      <c r="A533" s="134"/>
      <c r="B533" s="134"/>
      <c r="C533" s="136"/>
      <c r="D533" s="138"/>
      <c r="E533" s="134"/>
      <c r="F533" s="134"/>
      <c r="G533" s="134"/>
    </row>
    <row r="534" spans="1:7" ht="12.75">
      <c r="A534" s="134"/>
      <c r="B534" s="134"/>
      <c r="C534" s="136"/>
      <c r="D534" s="138"/>
      <c r="E534" s="134"/>
      <c r="F534" s="134"/>
      <c r="G534" s="134"/>
    </row>
    <row r="535" spans="1:7" ht="12.75">
      <c r="A535" s="134"/>
      <c r="B535" s="134"/>
      <c r="C535" s="136"/>
      <c r="D535" s="138"/>
      <c r="E535" s="134"/>
      <c r="F535" s="134"/>
      <c r="G535" s="134"/>
    </row>
    <row r="536" spans="1:7" ht="12.75">
      <c r="A536" s="134"/>
      <c r="B536" s="134"/>
      <c r="C536" s="136"/>
      <c r="D536" s="138"/>
      <c r="E536" s="134"/>
      <c r="F536" s="134"/>
      <c r="G536" s="134"/>
    </row>
    <row r="537" spans="1:7" ht="12.75">
      <c r="A537" s="134"/>
      <c r="B537" s="134"/>
      <c r="C537" s="137"/>
      <c r="D537" s="139"/>
      <c r="E537" s="134"/>
      <c r="F537" s="140"/>
      <c r="G537" s="134"/>
    </row>
    <row r="538" spans="1:7" ht="12.75" customHeight="1">
      <c r="A538" s="133">
        <f>'Мандатная (список)'!A538</f>
        <v>0</v>
      </c>
      <c r="B538" s="133">
        <f>'Мандатная (список)'!B538</f>
        <v>0</v>
      </c>
      <c r="C538" s="135" t="str">
        <f>'Мандатная (список)'!C538&amp;CHAR(10)&amp;'Мандатная (список)'!C539&amp;CHAR(10)&amp;'Мандатная (список)'!C540&amp;CHAR(10)&amp;'Мандатная (список)'!C541&amp;CHAR(10)&amp;'Мандатная (список)'!C542&amp;CHAR(10)&amp;'Мандатная (список)'!C543</f>
        <v>
</v>
      </c>
      <c r="D538" s="135" t="str">
        <f>'Мандатная (список)'!D538&amp;CHAR(10)&amp;'Мандатная (список)'!D539&amp;CHAR(10)&amp;'Мандатная (список)'!D540&amp;CHAR(10)&amp;'Мандатная (список)'!D541&amp;CHAR(10)&amp;'Мандатная (список)'!D542&amp;CHAR(10)&amp;'Мандатная (список)'!D543</f>
        <v>
</v>
      </c>
      <c r="E538" s="133" t="str">
        <f>'Мандатная (список)'!E538&amp;CHAR(10)&amp;'Мандатная (список)'!E539&amp;CHAR(10)&amp;'Мандатная (список)'!E540&amp;CHAR(10)&amp;'Мандатная (список)'!E541&amp;CHAR(10)&amp;'Мандатная (список)'!E542&amp;CHAR(10)&amp;'Мандатная (список)'!E543</f>
        <v>
</v>
      </c>
      <c r="F538" s="133" t="str">
        <f>'Мандатная (список)'!F538&amp;CHAR(10)&amp;'Мандатная (список)'!F539&amp;CHAR(10)&amp;'Мандатная (список)'!F540&amp;CHAR(10)&amp;'Мандатная (список)'!F541&amp;CHAR(10)&amp;'Мандатная (список)'!F542&amp;CHAR(10)&amp;'Мандатная (список)'!F543</f>
        <v>
</v>
      </c>
      <c r="G538" s="133" t="str">
        <f>'Мандатная (список)'!G538&amp;CHAR(10)&amp;'Мандатная (список)'!G539&amp;CHAR(10)&amp;'Мандатная (список)'!G540&amp;CHAR(10)&amp;'Мандатная (список)'!G541&amp;CHAR(10)&amp;'Мандатная (список)'!G542&amp;CHAR(10)&amp;'Мандатная (список)'!G543</f>
        <v>
</v>
      </c>
    </row>
    <row r="539" spans="1:7" ht="12.75">
      <c r="A539" s="134"/>
      <c r="B539" s="134"/>
      <c r="C539" s="136"/>
      <c r="D539" s="138"/>
      <c r="E539" s="134"/>
      <c r="F539" s="134"/>
      <c r="G539" s="134"/>
    </row>
    <row r="540" spans="1:7" ht="12.75">
      <c r="A540" s="134"/>
      <c r="B540" s="134"/>
      <c r="C540" s="136"/>
      <c r="D540" s="138"/>
      <c r="E540" s="134"/>
      <c r="F540" s="134"/>
      <c r="G540" s="134"/>
    </row>
    <row r="541" spans="1:7" ht="12.75">
      <c r="A541" s="134"/>
      <c r="B541" s="134"/>
      <c r="C541" s="136"/>
      <c r="D541" s="138"/>
      <c r="E541" s="134"/>
      <c r="F541" s="134"/>
      <c r="G541" s="134"/>
    </row>
    <row r="542" spans="1:7" ht="12.75">
      <c r="A542" s="134"/>
      <c r="B542" s="134"/>
      <c r="C542" s="136"/>
      <c r="D542" s="138"/>
      <c r="E542" s="134"/>
      <c r="F542" s="134"/>
      <c r="G542" s="134"/>
    </row>
    <row r="543" spans="1:7" ht="12.75">
      <c r="A543" s="134"/>
      <c r="B543" s="134"/>
      <c r="C543" s="137"/>
      <c r="D543" s="139"/>
      <c r="E543" s="134"/>
      <c r="F543" s="140"/>
      <c r="G543" s="134"/>
    </row>
    <row r="544" spans="1:7" ht="12.75" customHeight="1">
      <c r="A544" s="133">
        <f>'Мандатная (список)'!A544</f>
        <v>0</v>
      </c>
      <c r="B544" s="133">
        <f>'Мандатная (список)'!B544</f>
        <v>0</v>
      </c>
      <c r="C544" s="135" t="str">
        <f>'Мандатная (список)'!C544&amp;CHAR(10)&amp;'Мандатная (список)'!C545&amp;CHAR(10)&amp;'Мандатная (список)'!C546&amp;CHAR(10)&amp;'Мандатная (список)'!C547&amp;CHAR(10)&amp;'Мандатная (список)'!C548&amp;CHAR(10)&amp;'Мандатная (список)'!C549</f>
        <v>
</v>
      </c>
      <c r="D544" s="135" t="str">
        <f>'Мандатная (список)'!D544&amp;CHAR(10)&amp;'Мандатная (список)'!D545&amp;CHAR(10)&amp;'Мандатная (список)'!D546&amp;CHAR(10)&amp;'Мандатная (список)'!D547&amp;CHAR(10)&amp;'Мандатная (список)'!D548&amp;CHAR(10)&amp;'Мандатная (список)'!D549</f>
        <v>
</v>
      </c>
      <c r="E544" s="133" t="str">
        <f>'Мандатная (список)'!E544&amp;CHAR(10)&amp;'Мандатная (список)'!E545&amp;CHAR(10)&amp;'Мандатная (список)'!E546&amp;CHAR(10)&amp;'Мандатная (список)'!E547&amp;CHAR(10)&amp;'Мандатная (список)'!E548&amp;CHAR(10)&amp;'Мандатная (список)'!E549</f>
        <v>
</v>
      </c>
      <c r="F544" s="133" t="str">
        <f>'Мандатная (список)'!F544&amp;CHAR(10)&amp;'Мандатная (список)'!F545&amp;CHAR(10)&amp;'Мандатная (список)'!F546&amp;CHAR(10)&amp;'Мандатная (список)'!F547&amp;CHAR(10)&amp;'Мандатная (список)'!F548&amp;CHAR(10)&amp;'Мандатная (список)'!F549</f>
        <v>
</v>
      </c>
      <c r="G544" s="133" t="str">
        <f>'Мандатная (список)'!G544&amp;CHAR(10)&amp;'Мандатная (список)'!G545&amp;CHAR(10)&amp;'Мандатная (список)'!G546&amp;CHAR(10)&amp;'Мандатная (список)'!G547&amp;CHAR(10)&amp;'Мандатная (список)'!G548&amp;CHAR(10)&amp;'Мандатная (список)'!G549</f>
        <v>
</v>
      </c>
    </row>
    <row r="545" spans="1:7" ht="12.75">
      <c r="A545" s="134"/>
      <c r="B545" s="134"/>
      <c r="C545" s="136"/>
      <c r="D545" s="138"/>
      <c r="E545" s="134"/>
      <c r="F545" s="134"/>
      <c r="G545" s="134"/>
    </row>
    <row r="546" spans="1:7" ht="12.75">
      <c r="A546" s="134"/>
      <c r="B546" s="134"/>
      <c r="C546" s="136"/>
      <c r="D546" s="138"/>
      <c r="E546" s="134"/>
      <c r="F546" s="134"/>
      <c r="G546" s="134"/>
    </row>
    <row r="547" spans="1:7" ht="12.75">
      <c r="A547" s="134"/>
      <c r="B547" s="134"/>
      <c r="C547" s="136"/>
      <c r="D547" s="138"/>
      <c r="E547" s="134"/>
      <c r="F547" s="134"/>
      <c r="G547" s="134"/>
    </row>
    <row r="548" spans="1:7" ht="12.75">
      <c r="A548" s="134"/>
      <c r="B548" s="134"/>
      <c r="C548" s="136"/>
      <c r="D548" s="138"/>
      <c r="E548" s="134"/>
      <c r="F548" s="134"/>
      <c r="G548" s="134"/>
    </row>
    <row r="549" spans="1:7" ht="12.75">
      <c r="A549" s="134"/>
      <c r="B549" s="134"/>
      <c r="C549" s="137"/>
      <c r="D549" s="139"/>
      <c r="E549" s="134"/>
      <c r="F549" s="134"/>
      <c r="G549" s="134"/>
    </row>
    <row r="550" spans="1:7" ht="3" customHeight="1">
      <c r="A550" s="85"/>
      <c r="B550" s="85"/>
      <c r="C550" s="85"/>
      <c r="D550" s="85"/>
      <c r="E550" s="86"/>
      <c r="F550" s="85"/>
      <c r="G550" s="85"/>
    </row>
  </sheetData>
  <sheetProtection/>
  <autoFilter ref="A9:G9"/>
  <mergeCells count="630">
    <mergeCell ref="B544:B549"/>
    <mergeCell ref="B508:B513"/>
    <mergeCell ref="B514:B519"/>
    <mergeCell ref="B520:B525"/>
    <mergeCell ref="B526:B531"/>
    <mergeCell ref="B532:B537"/>
    <mergeCell ref="B538:B543"/>
    <mergeCell ref="B460:B465"/>
    <mergeCell ref="B466:B471"/>
    <mergeCell ref="B472:B477"/>
    <mergeCell ref="B478:B483"/>
    <mergeCell ref="B484:B489"/>
    <mergeCell ref="B490:B495"/>
    <mergeCell ref="A274:A279"/>
    <mergeCell ref="C274:C279"/>
    <mergeCell ref="D274:D279"/>
    <mergeCell ref="F274:F279"/>
    <mergeCell ref="E274:E279"/>
    <mergeCell ref="G274:G279"/>
    <mergeCell ref="B274:B279"/>
    <mergeCell ref="A268:A273"/>
    <mergeCell ref="C268:C273"/>
    <mergeCell ref="D268:D273"/>
    <mergeCell ref="F268:F273"/>
    <mergeCell ref="E268:E273"/>
    <mergeCell ref="G268:G273"/>
    <mergeCell ref="B268:B273"/>
    <mergeCell ref="A262:A267"/>
    <mergeCell ref="C262:C267"/>
    <mergeCell ref="D262:D267"/>
    <mergeCell ref="F262:F267"/>
    <mergeCell ref="E262:E267"/>
    <mergeCell ref="G262:G267"/>
    <mergeCell ref="B262:B267"/>
    <mergeCell ref="A256:A261"/>
    <mergeCell ref="C256:C261"/>
    <mergeCell ref="D256:D261"/>
    <mergeCell ref="F256:F261"/>
    <mergeCell ref="E256:E261"/>
    <mergeCell ref="G256:G261"/>
    <mergeCell ref="B256:B261"/>
    <mergeCell ref="A250:A255"/>
    <mergeCell ref="C250:C255"/>
    <mergeCell ref="D250:D255"/>
    <mergeCell ref="F250:F255"/>
    <mergeCell ref="E250:E255"/>
    <mergeCell ref="G250:G255"/>
    <mergeCell ref="B250:B255"/>
    <mergeCell ref="A244:A249"/>
    <mergeCell ref="C244:C249"/>
    <mergeCell ref="D244:D249"/>
    <mergeCell ref="F244:F249"/>
    <mergeCell ref="E244:E249"/>
    <mergeCell ref="G244:G249"/>
    <mergeCell ref="B244:B249"/>
    <mergeCell ref="A238:A243"/>
    <mergeCell ref="C238:C243"/>
    <mergeCell ref="D238:D243"/>
    <mergeCell ref="F238:F243"/>
    <mergeCell ref="E238:E243"/>
    <mergeCell ref="G238:G243"/>
    <mergeCell ref="B238:B243"/>
    <mergeCell ref="A232:A237"/>
    <mergeCell ref="C232:C237"/>
    <mergeCell ref="D232:D237"/>
    <mergeCell ref="F232:F237"/>
    <mergeCell ref="E232:E237"/>
    <mergeCell ref="G232:G237"/>
    <mergeCell ref="B232:B237"/>
    <mergeCell ref="A226:A231"/>
    <mergeCell ref="C226:C231"/>
    <mergeCell ref="D226:D231"/>
    <mergeCell ref="F226:F231"/>
    <mergeCell ref="E226:E231"/>
    <mergeCell ref="G226:G231"/>
    <mergeCell ref="B226:B231"/>
    <mergeCell ref="A220:A225"/>
    <mergeCell ref="C220:C225"/>
    <mergeCell ref="D220:D225"/>
    <mergeCell ref="F220:F225"/>
    <mergeCell ref="E220:E225"/>
    <mergeCell ref="G220:G225"/>
    <mergeCell ref="B220:B225"/>
    <mergeCell ref="A214:A219"/>
    <mergeCell ref="C214:C219"/>
    <mergeCell ref="D214:D219"/>
    <mergeCell ref="F214:F219"/>
    <mergeCell ref="E214:E219"/>
    <mergeCell ref="G214:G219"/>
    <mergeCell ref="B214:B219"/>
    <mergeCell ref="A208:A213"/>
    <mergeCell ref="C208:C213"/>
    <mergeCell ref="D208:D213"/>
    <mergeCell ref="F208:F213"/>
    <mergeCell ref="E208:E213"/>
    <mergeCell ref="G208:G213"/>
    <mergeCell ref="B208:B213"/>
    <mergeCell ref="A202:A207"/>
    <mergeCell ref="C202:C207"/>
    <mergeCell ref="D202:D207"/>
    <mergeCell ref="F202:F207"/>
    <mergeCell ref="E202:E207"/>
    <mergeCell ref="G202:G207"/>
    <mergeCell ref="B202:B207"/>
    <mergeCell ref="A196:A201"/>
    <mergeCell ref="C196:C201"/>
    <mergeCell ref="D196:D201"/>
    <mergeCell ref="F196:F201"/>
    <mergeCell ref="E196:E201"/>
    <mergeCell ref="G196:G201"/>
    <mergeCell ref="B196:B201"/>
    <mergeCell ref="A190:A195"/>
    <mergeCell ref="C190:C195"/>
    <mergeCell ref="D190:D195"/>
    <mergeCell ref="F190:F195"/>
    <mergeCell ref="E190:E195"/>
    <mergeCell ref="G190:G195"/>
    <mergeCell ref="B190:B195"/>
    <mergeCell ref="A184:A189"/>
    <mergeCell ref="C184:C189"/>
    <mergeCell ref="D184:D189"/>
    <mergeCell ref="F184:F189"/>
    <mergeCell ref="E184:E189"/>
    <mergeCell ref="G184:G189"/>
    <mergeCell ref="B184:B189"/>
    <mergeCell ref="A178:A183"/>
    <mergeCell ref="C178:C183"/>
    <mergeCell ref="D178:D183"/>
    <mergeCell ref="F178:F183"/>
    <mergeCell ref="E178:E183"/>
    <mergeCell ref="G178:G183"/>
    <mergeCell ref="B178:B183"/>
    <mergeCell ref="A172:A177"/>
    <mergeCell ref="C172:C177"/>
    <mergeCell ref="D172:D177"/>
    <mergeCell ref="F172:F177"/>
    <mergeCell ref="E172:E177"/>
    <mergeCell ref="G172:G177"/>
    <mergeCell ref="B172:B177"/>
    <mergeCell ref="A166:A171"/>
    <mergeCell ref="C166:C171"/>
    <mergeCell ref="D166:D171"/>
    <mergeCell ref="F166:F171"/>
    <mergeCell ref="E166:E171"/>
    <mergeCell ref="G166:G171"/>
    <mergeCell ref="B166:B171"/>
    <mergeCell ref="A160:A165"/>
    <mergeCell ref="C160:C165"/>
    <mergeCell ref="D160:D165"/>
    <mergeCell ref="F160:F165"/>
    <mergeCell ref="E160:E165"/>
    <mergeCell ref="G160:G165"/>
    <mergeCell ref="B160:B165"/>
    <mergeCell ref="A154:A159"/>
    <mergeCell ref="C154:C159"/>
    <mergeCell ref="D154:D159"/>
    <mergeCell ref="F154:F159"/>
    <mergeCell ref="E154:E159"/>
    <mergeCell ref="G154:G159"/>
    <mergeCell ref="B154:B159"/>
    <mergeCell ref="A148:A153"/>
    <mergeCell ref="C148:C153"/>
    <mergeCell ref="D148:D153"/>
    <mergeCell ref="F148:F153"/>
    <mergeCell ref="E148:E153"/>
    <mergeCell ref="G148:G153"/>
    <mergeCell ref="B148:B153"/>
    <mergeCell ref="A142:A147"/>
    <mergeCell ref="C142:C147"/>
    <mergeCell ref="D142:D147"/>
    <mergeCell ref="F142:F147"/>
    <mergeCell ref="E142:E147"/>
    <mergeCell ref="G142:G147"/>
    <mergeCell ref="B142:B147"/>
    <mergeCell ref="A136:A141"/>
    <mergeCell ref="C136:C141"/>
    <mergeCell ref="D136:D141"/>
    <mergeCell ref="F136:F141"/>
    <mergeCell ref="E136:E141"/>
    <mergeCell ref="G136:G141"/>
    <mergeCell ref="B136:B141"/>
    <mergeCell ref="A130:A135"/>
    <mergeCell ref="C130:C135"/>
    <mergeCell ref="D130:D135"/>
    <mergeCell ref="F130:F135"/>
    <mergeCell ref="E130:E135"/>
    <mergeCell ref="G130:G135"/>
    <mergeCell ref="B130:B135"/>
    <mergeCell ref="A124:A129"/>
    <mergeCell ref="C124:C129"/>
    <mergeCell ref="D124:D129"/>
    <mergeCell ref="F124:F129"/>
    <mergeCell ref="E124:E129"/>
    <mergeCell ref="G124:G129"/>
    <mergeCell ref="B124:B129"/>
    <mergeCell ref="A118:A123"/>
    <mergeCell ref="C118:C123"/>
    <mergeCell ref="D118:D123"/>
    <mergeCell ref="F118:F123"/>
    <mergeCell ref="E118:E123"/>
    <mergeCell ref="G118:G123"/>
    <mergeCell ref="B118:B123"/>
    <mergeCell ref="A112:A117"/>
    <mergeCell ref="C112:C117"/>
    <mergeCell ref="D112:D117"/>
    <mergeCell ref="F112:F117"/>
    <mergeCell ref="E112:E117"/>
    <mergeCell ref="G112:G117"/>
    <mergeCell ref="B112:B117"/>
    <mergeCell ref="A106:A111"/>
    <mergeCell ref="C106:C111"/>
    <mergeCell ref="D106:D111"/>
    <mergeCell ref="F106:F111"/>
    <mergeCell ref="E106:E111"/>
    <mergeCell ref="G106:G111"/>
    <mergeCell ref="B106:B111"/>
    <mergeCell ref="A100:A105"/>
    <mergeCell ref="C100:C105"/>
    <mergeCell ref="D100:D105"/>
    <mergeCell ref="F100:F105"/>
    <mergeCell ref="E100:E105"/>
    <mergeCell ref="G100:G105"/>
    <mergeCell ref="B100:B105"/>
    <mergeCell ref="A94:A99"/>
    <mergeCell ref="C94:C99"/>
    <mergeCell ref="D94:D99"/>
    <mergeCell ref="F94:F99"/>
    <mergeCell ref="E94:E99"/>
    <mergeCell ref="G94:G99"/>
    <mergeCell ref="B94:B99"/>
    <mergeCell ref="A88:A93"/>
    <mergeCell ref="C88:C93"/>
    <mergeCell ref="D88:D93"/>
    <mergeCell ref="F88:F93"/>
    <mergeCell ref="E88:E93"/>
    <mergeCell ref="G88:G93"/>
    <mergeCell ref="B88:B93"/>
    <mergeCell ref="A82:A87"/>
    <mergeCell ref="C82:C87"/>
    <mergeCell ref="D82:D87"/>
    <mergeCell ref="F82:F87"/>
    <mergeCell ref="E82:E87"/>
    <mergeCell ref="G82:G87"/>
    <mergeCell ref="B82:B87"/>
    <mergeCell ref="A76:A81"/>
    <mergeCell ref="C76:C81"/>
    <mergeCell ref="D76:D81"/>
    <mergeCell ref="F76:F81"/>
    <mergeCell ref="E76:E81"/>
    <mergeCell ref="G76:G81"/>
    <mergeCell ref="B76:B81"/>
    <mergeCell ref="A70:A75"/>
    <mergeCell ref="C70:C75"/>
    <mergeCell ref="D70:D75"/>
    <mergeCell ref="F70:F75"/>
    <mergeCell ref="E70:E75"/>
    <mergeCell ref="G70:G75"/>
    <mergeCell ref="B70:B75"/>
    <mergeCell ref="A64:A69"/>
    <mergeCell ref="C64:C69"/>
    <mergeCell ref="D64:D69"/>
    <mergeCell ref="F64:F69"/>
    <mergeCell ref="E64:E69"/>
    <mergeCell ref="G64:G69"/>
    <mergeCell ref="B64:B69"/>
    <mergeCell ref="A58:A63"/>
    <mergeCell ref="C58:C63"/>
    <mergeCell ref="D58:D63"/>
    <mergeCell ref="F58:F63"/>
    <mergeCell ref="E58:E63"/>
    <mergeCell ref="G58:G63"/>
    <mergeCell ref="B58:B63"/>
    <mergeCell ref="A52:A57"/>
    <mergeCell ref="C52:C57"/>
    <mergeCell ref="D52:D57"/>
    <mergeCell ref="F52:F57"/>
    <mergeCell ref="E52:E57"/>
    <mergeCell ref="G52:G57"/>
    <mergeCell ref="B52:B57"/>
    <mergeCell ref="A46:A51"/>
    <mergeCell ref="C46:C51"/>
    <mergeCell ref="D46:D51"/>
    <mergeCell ref="F46:F51"/>
    <mergeCell ref="E46:E51"/>
    <mergeCell ref="G46:G51"/>
    <mergeCell ref="B46:B51"/>
    <mergeCell ref="A40:A45"/>
    <mergeCell ref="C40:C45"/>
    <mergeCell ref="D40:D45"/>
    <mergeCell ref="F40:F45"/>
    <mergeCell ref="E40:E45"/>
    <mergeCell ref="G40:G45"/>
    <mergeCell ref="B40:B45"/>
    <mergeCell ref="A34:A39"/>
    <mergeCell ref="C34:C39"/>
    <mergeCell ref="D34:D39"/>
    <mergeCell ref="F34:F39"/>
    <mergeCell ref="E34:E39"/>
    <mergeCell ref="G34:G39"/>
    <mergeCell ref="B34:B39"/>
    <mergeCell ref="A28:A33"/>
    <mergeCell ref="C28:C33"/>
    <mergeCell ref="D28:D33"/>
    <mergeCell ref="F28:F33"/>
    <mergeCell ref="E28:E33"/>
    <mergeCell ref="G28:G33"/>
    <mergeCell ref="B28:B33"/>
    <mergeCell ref="A22:A27"/>
    <mergeCell ref="C22:C27"/>
    <mergeCell ref="D22:D27"/>
    <mergeCell ref="F22:F27"/>
    <mergeCell ref="E22:E27"/>
    <mergeCell ref="G22:G27"/>
    <mergeCell ref="B22:B27"/>
    <mergeCell ref="A16:A21"/>
    <mergeCell ref="C16:C21"/>
    <mergeCell ref="D16:D21"/>
    <mergeCell ref="F16:F21"/>
    <mergeCell ref="E16:E21"/>
    <mergeCell ref="G16:G21"/>
    <mergeCell ref="B16:B21"/>
    <mergeCell ref="A10:A15"/>
    <mergeCell ref="C10:C15"/>
    <mergeCell ref="D10:D15"/>
    <mergeCell ref="F10:F15"/>
    <mergeCell ref="E10:E15"/>
    <mergeCell ref="G10:G15"/>
    <mergeCell ref="B10:B15"/>
    <mergeCell ref="A454:A459"/>
    <mergeCell ref="C454:C459"/>
    <mergeCell ref="D454:D459"/>
    <mergeCell ref="F454:F459"/>
    <mergeCell ref="E454:E459"/>
    <mergeCell ref="G454:G459"/>
    <mergeCell ref="B454:B459"/>
    <mergeCell ref="A448:A453"/>
    <mergeCell ref="C448:C453"/>
    <mergeCell ref="D448:D453"/>
    <mergeCell ref="F448:F453"/>
    <mergeCell ref="E448:E453"/>
    <mergeCell ref="G448:G453"/>
    <mergeCell ref="B448:B453"/>
    <mergeCell ref="A442:A447"/>
    <mergeCell ref="C442:C447"/>
    <mergeCell ref="D442:D447"/>
    <mergeCell ref="F442:F447"/>
    <mergeCell ref="E442:E447"/>
    <mergeCell ref="G442:G447"/>
    <mergeCell ref="B442:B447"/>
    <mergeCell ref="A436:A441"/>
    <mergeCell ref="C436:C441"/>
    <mergeCell ref="D436:D441"/>
    <mergeCell ref="F436:F441"/>
    <mergeCell ref="E436:E441"/>
    <mergeCell ref="G436:G441"/>
    <mergeCell ref="B436:B441"/>
    <mergeCell ref="A430:A435"/>
    <mergeCell ref="C430:C435"/>
    <mergeCell ref="D430:D435"/>
    <mergeCell ref="F430:F435"/>
    <mergeCell ref="E430:E435"/>
    <mergeCell ref="G430:G435"/>
    <mergeCell ref="B430:B435"/>
    <mergeCell ref="A424:A429"/>
    <mergeCell ref="C424:C429"/>
    <mergeCell ref="D424:D429"/>
    <mergeCell ref="F424:F429"/>
    <mergeCell ref="E424:E429"/>
    <mergeCell ref="G424:G429"/>
    <mergeCell ref="B424:B429"/>
    <mergeCell ref="A418:A423"/>
    <mergeCell ref="C418:C423"/>
    <mergeCell ref="D418:D423"/>
    <mergeCell ref="F418:F423"/>
    <mergeCell ref="E418:E423"/>
    <mergeCell ref="G418:G423"/>
    <mergeCell ref="B418:B423"/>
    <mergeCell ref="A412:A417"/>
    <mergeCell ref="C412:C417"/>
    <mergeCell ref="D412:D417"/>
    <mergeCell ref="F412:F417"/>
    <mergeCell ref="E412:E417"/>
    <mergeCell ref="G412:G417"/>
    <mergeCell ref="B412:B417"/>
    <mergeCell ref="A406:A411"/>
    <mergeCell ref="C406:C411"/>
    <mergeCell ref="D406:D411"/>
    <mergeCell ref="F406:F411"/>
    <mergeCell ref="E406:E411"/>
    <mergeCell ref="G406:G411"/>
    <mergeCell ref="B406:B411"/>
    <mergeCell ref="A400:A405"/>
    <mergeCell ref="C400:C405"/>
    <mergeCell ref="D400:D405"/>
    <mergeCell ref="F400:F405"/>
    <mergeCell ref="E400:E405"/>
    <mergeCell ref="G400:G405"/>
    <mergeCell ref="B400:B405"/>
    <mergeCell ref="A394:A399"/>
    <mergeCell ref="C394:C399"/>
    <mergeCell ref="D394:D399"/>
    <mergeCell ref="F394:F399"/>
    <mergeCell ref="E394:E399"/>
    <mergeCell ref="G394:G399"/>
    <mergeCell ref="B394:B399"/>
    <mergeCell ref="A388:A393"/>
    <mergeCell ref="C388:C393"/>
    <mergeCell ref="D388:D393"/>
    <mergeCell ref="F388:F393"/>
    <mergeCell ref="E388:E393"/>
    <mergeCell ref="G388:G393"/>
    <mergeCell ref="B388:B393"/>
    <mergeCell ref="A382:A387"/>
    <mergeCell ref="C382:C387"/>
    <mergeCell ref="D382:D387"/>
    <mergeCell ref="F382:F387"/>
    <mergeCell ref="E382:E387"/>
    <mergeCell ref="G382:G387"/>
    <mergeCell ref="B382:B387"/>
    <mergeCell ref="A376:A381"/>
    <mergeCell ref="C376:C381"/>
    <mergeCell ref="D376:D381"/>
    <mergeCell ref="F376:F381"/>
    <mergeCell ref="E376:E381"/>
    <mergeCell ref="G376:G381"/>
    <mergeCell ref="B376:B381"/>
    <mergeCell ref="A370:A375"/>
    <mergeCell ref="C370:C375"/>
    <mergeCell ref="D370:D375"/>
    <mergeCell ref="F370:F375"/>
    <mergeCell ref="E370:E375"/>
    <mergeCell ref="G370:G375"/>
    <mergeCell ref="B370:B375"/>
    <mergeCell ref="A364:A369"/>
    <mergeCell ref="C364:C369"/>
    <mergeCell ref="D364:D369"/>
    <mergeCell ref="F364:F369"/>
    <mergeCell ref="E364:E369"/>
    <mergeCell ref="G364:G369"/>
    <mergeCell ref="B364:B369"/>
    <mergeCell ref="A358:A363"/>
    <mergeCell ref="C358:C363"/>
    <mergeCell ref="D358:D363"/>
    <mergeCell ref="F358:F363"/>
    <mergeCell ref="E358:E363"/>
    <mergeCell ref="G358:G363"/>
    <mergeCell ref="B358:B363"/>
    <mergeCell ref="A352:A357"/>
    <mergeCell ref="C352:C357"/>
    <mergeCell ref="D352:D357"/>
    <mergeCell ref="F352:F357"/>
    <mergeCell ref="E352:E357"/>
    <mergeCell ref="G352:G357"/>
    <mergeCell ref="B352:B357"/>
    <mergeCell ref="A346:A351"/>
    <mergeCell ref="C346:C351"/>
    <mergeCell ref="D346:D351"/>
    <mergeCell ref="F346:F351"/>
    <mergeCell ref="E346:E351"/>
    <mergeCell ref="G346:G351"/>
    <mergeCell ref="B346:B351"/>
    <mergeCell ref="A340:A345"/>
    <mergeCell ref="C340:C345"/>
    <mergeCell ref="D340:D345"/>
    <mergeCell ref="F340:F345"/>
    <mergeCell ref="E340:E345"/>
    <mergeCell ref="G340:G345"/>
    <mergeCell ref="B340:B345"/>
    <mergeCell ref="A334:A339"/>
    <mergeCell ref="C334:C339"/>
    <mergeCell ref="D334:D339"/>
    <mergeCell ref="F334:F339"/>
    <mergeCell ref="E334:E339"/>
    <mergeCell ref="G334:G339"/>
    <mergeCell ref="B334:B339"/>
    <mergeCell ref="A328:A333"/>
    <mergeCell ref="C328:C333"/>
    <mergeCell ref="D328:D333"/>
    <mergeCell ref="F328:F333"/>
    <mergeCell ref="E328:E333"/>
    <mergeCell ref="G328:G333"/>
    <mergeCell ref="B328:B333"/>
    <mergeCell ref="A322:A327"/>
    <mergeCell ref="C322:C327"/>
    <mergeCell ref="D322:D327"/>
    <mergeCell ref="F322:F327"/>
    <mergeCell ref="E322:E327"/>
    <mergeCell ref="G322:G327"/>
    <mergeCell ref="B322:B327"/>
    <mergeCell ref="A316:A321"/>
    <mergeCell ref="C316:C321"/>
    <mergeCell ref="D316:D321"/>
    <mergeCell ref="F316:F321"/>
    <mergeCell ref="E316:E321"/>
    <mergeCell ref="G316:G321"/>
    <mergeCell ref="B316:B321"/>
    <mergeCell ref="A310:A315"/>
    <mergeCell ref="C310:C315"/>
    <mergeCell ref="D310:D315"/>
    <mergeCell ref="F310:F315"/>
    <mergeCell ref="E310:E315"/>
    <mergeCell ref="G310:G315"/>
    <mergeCell ref="B310:B315"/>
    <mergeCell ref="A304:A309"/>
    <mergeCell ref="C304:C309"/>
    <mergeCell ref="D304:D309"/>
    <mergeCell ref="F304:F309"/>
    <mergeCell ref="E304:E309"/>
    <mergeCell ref="G304:G309"/>
    <mergeCell ref="B304:B309"/>
    <mergeCell ref="A298:A303"/>
    <mergeCell ref="C298:C303"/>
    <mergeCell ref="D298:D303"/>
    <mergeCell ref="F298:F303"/>
    <mergeCell ref="E298:E303"/>
    <mergeCell ref="G298:G303"/>
    <mergeCell ref="B298:B303"/>
    <mergeCell ref="A292:A297"/>
    <mergeCell ref="C292:C297"/>
    <mergeCell ref="D292:D297"/>
    <mergeCell ref="F292:F297"/>
    <mergeCell ref="E292:E297"/>
    <mergeCell ref="G292:G297"/>
    <mergeCell ref="B292:B297"/>
    <mergeCell ref="A286:A291"/>
    <mergeCell ref="C286:C291"/>
    <mergeCell ref="D286:D291"/>
    <mergeCell ref="F286:F291"/>
    <mergeCell ref="E286:E291"/>
    <mergeCell ref="G286:G291"/>
    <mergeCell ref="B286:B291"/>
    <mergeCell ref="A280:A285"/>
    <mergeCell ref="C280:C285"/>
    <mergeCell ref="D280:D285"/>
    <mergeCell ref="F280:F285"/>
    <mergeCell ref="E280:E285"/>
    <mergeCell ref="G280:G285"/>
    <mergeCell ref="B280:B285"/>
    <mergeCell ref="A508:A513"/>
    <mergeCell ref="C508:C513"/>
    <mergeCell ref="A514:A519"/>
    <mergeCell ref="C514:C519"/>
    <mergeCell ref="D514:D519"/>
    <mergeCell ref="F514:F519"/>
    <mergeCell ref="D508:D513"/>
    <mergeCell ref="F508:F513"/>
    <mergeCell ref="G496:G501"/>
    <mergeCell ref="E502:E507"/>
    <mergeCell ref="G502:G507"/>
    <mergeCell ref="E508:E513"/>
    <mergeCell ref="G508:G513"/>
    <mergeCell ref="E514:E519"/>
    <mergeCell ref="G514:G519"/>
    <mergeCell ref="F496:F501"/>
    <mergeCell ref="F502:F507"/>
    <mergeCell ref="F484:F489"/>
    <mergeCell ref="D502:D507"/>
    <mergeCell ref="A496:A501"/>
    <mergeCell ref="C496:C501"/>
    <mergeCell ref="D496:D501"/>
    <mergeCell ref="B496:B501"/>
    <mergeCell ref="B502:B507"/>
    <mergeCell ref="E496:E501"/>
    <mergeCell ref="E484:E489"/>
    <mergeCell ref="G484:G489"/>
    <mergeCell ref="E490:E495"/>
    <mergeCell ref="G490:G495"/>
    <mergeCell ref="A484:A489"/>
    <mergeCell ref="C484:C489"/>
    <mergeCell ref="A490:A495"/>
    <mergeCell ref="C490:C495"/>
    <mergeCell ref="D490:D495"/>
    <mergeCell ref="F490:F495"/>
    <mergeCell ref="D484:D489"/>
    <mergeCell ref="D478:D483"/>
    <mergeCell ref="A472:A477"/>
    <mergeCell ref="C472:C477"/>
    <mergeCell ref="D472:D477"/>
    <mergeCell ref="E472:E477"/>
    <mergeCell ref="G472:G477"/>
    <mergeCell ref="E478:E483"/>
    <mergeCell ref="G478:G483"/>
    <mergeCell ref="F472:F477"/>
    <mergeCell ref="F478:F483"/>
    <mergeCell ref="D520:D525"/>
    <mergeCell ref="F520:F525"/>
    <mergeCell ref="E466:E471"/>
    <mergeCell ref="G466:G471"/>
    <mergeCell ref="E460:E465"/>
    <mergeCell ref="G460:G465"/>
    <mergeCell ref="D466:D471"/>
    <mergeCell ref="F466:F471"/>
    <mergeCell ref="D460:D465"/>
    <mergeCell ref="F460:F465"/>
    <mergeCell ref="A520:A525"/>
    <mergeCell ref="C520:C525"/>
    <mergeCell ref="A460:A465"/>
    <mergeCell ref="C460:C465"/>
    <mergeCell ref="A466:A471"/>
    <mergeCell ref="C466:C471"/>
    <mergeCell ref="A478:A483"/>
    <mergeCell ref="C478:C483"/>
    <mergeCell ref="A502:A507"/>
    <mergeCell ref="C502:C507"/>
    <mergeCell ref="D526:D531"/>
    <mergeCell ref="A532:A537"/>
    <mergeCell ref="C532:C537"/>
    <mergeCell ref="D532:D537"/>
    <mergeCell ref="A526:A531"/>
    <mergeCell ref="C526:C531"/>
    <mergeCell ref="E520:E525"/>
    <mergeCell ref="G520:G525"/>
    <mergeCell ref="E526:E531"/>
    <mergeCell ref="G526:G531"/>
    <mergeCell ref="E538:E543"/>
    <mergeCell ref="G538:G543"/>
    <mergeCell ref="E532:E537"/>
    <mergeCell ref="G532:G537"/>
    <mergeCell ref="F532:F537"/>
    <mergeCell ref="F526:F531"/>
    <mergeCell ref="E544:E549"/>
    <mergeCell ref="G544:G549"/>
    <mergeCell ref="A538:A543"/>
    <mergeCell ref="C538:C543"/>
    <mergeCell ref="D538:D543"/>
    <mergeCell ref="F538:F543"/>
    <mergeCell ref="A544:A549"/>
    <mergeCell ref="C544:C549"/>
    <mergeCell ref="D544:D549"/>
    <mergeCell ref="F544:F54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P38"/>
  <sheetViews>
    <sheetView tabSelected="1"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E1" sqref="E1:E16384"/>
    </sheetView>
  </sheetViews>
  <sheetFormatPr defaultColWidth="9.140625" defaultRowHeight="12.75"/>
  <cols>
    <col min="1" max="1" width="8.140625" style="23" bestFit="1" customWidth="1"/>
    <col min="2" max="2" width="24.7109375" style="23" customWidth="1"/>
    <col min="3" max="3" width="35.7109375" style="23" customWidth="1"/>
    <col min="4" max="4" width="2.140625" style="23" hidden="1" customWidth="1"/>
    <col min="5" max="10" width="9.7109375" style="23" customWidth="1"/>
    <col min="11" max="12" width="9.7109375" style="23" hidden="1" customWidth="1"/>
    <col min="13" max="13" width="7.140625" style="23" bestFit="1" customWidth="1"/>
    <col min="14" max="14" width="6.7109375" style="23" customWidth="1"/>
    <col min="15" max="15" width="6.7109375" style="23" hidden="1" customWidth="1"/>
    <col min="16" max="16" width="6.7109375" style="23" bestFit="1" customWidth="1"/>
    <col min="17" max="16384" width="9.140625" style="23" customWidth="1"/>
  </cols>
  <sheetData>
    <row r="1" spans="3:12" s="1" customFormat="1" ht="12.75">
      <c r="C1" s="72" t="str">
        <f>Название_мероприятия</f>
        <v>Краевые лично-командные соревнования по рафтингу и гребному слалому «Лосиные игры 2018» посвящённые памяти Юрия Либрехта</v>
      </c>
      <c r="G1" s="15"/>
      <c r="H1" s="15"/>
      <c r="I1" s="15"/>
      <c r="J1" s="15"/>
      <c r="K1" s="15"/>
      <c r="L1" s="15"/>
    </row>
    <row r="2" spans="3:6" s="1" customFormat="1" ht="12.75">
      <c r="C2" s="3" t="s">
        <v>25</v>
      </c>
      <c r="E2" s="6"/>
      <c r="F2" s="6"/>
    </row>
    <row r="3" spans="3:13" s="1" customFormat="1" ht="12.75">
      <c r="C3" s="3" t="s">
        <v>35</v>
      </c>
      <c r="E3" s="6"/>
      <c r="F3" s="6"/>
      <c r="J3" s="57"/>
      <c r="K3" s="143" t="s">
        <v>34</v>
      </c>
      <c r="L3" s="143"/>
      <c r="M3" s="55"/>
    </row>
    <row r="4" spans="3:13" s="1" customFormat="1" ht="12.75">
      <c r="C4" s="70" t="str">
        <f>"Класс судов: "&amp;Класс_судов</f>
        <v>Класс судов: R6м</v>
      </c>
      <c r="D4" s="6"/>
      <c r="E4" s="6"/>
      <c r="F4" s="6"/>
      <c r="J4" s="55"/>
      <c r="K4" s="55"/>
      <c r="L4" s="55"/>
      <c r="M4" s="55"/>
    </row>
    <row r="5" spans="1:13" ht="12.75">
      <c r="A5" s="1"/>
      <c r="B5" s="1"/>
      <c r="C5" s="1"/>
      <c r="J5" s="58"/>
      <c r="K5" s="58" t="s">
        <v>24</v>
      </c>
      <c r="L5" s="30"/>
      <c r="M5" s="30"/>
    </row>
    <row r="6" spans="1:12" s="1" customFormat="1" ht="12.75" customHeight="1">
      <c r="A6" s="16"/>
      <c r="C6" s="7" t="str">
        <f>"Место проведения: "&amp;Место_проведения</f>
        <v>Место проведения: р. Лосиха, Первомайский район, Алтайский край</v>
      </c>
      <c r="D6" s="71"/>
      <c r="E6" s="9"/>
      <c r="F6" s="9"/>
      <c r="G6" s="15"/>
      <c r="H6" s="15"/>
      <c r="J6" s="23"/>
      <c r="K6" s="73" t="str">
        <f>Главный_судья&amp;" _____________"</f>
        <v>Дудник А.В. _____________</v>
      </c>
      <c r="L6" s="20"/>
    </row>
    <row r="7" spans="1:13" s="1" customFormat="1" ht="12.75">
      <c r="A7" s="16"/>
      <c r="C7" s="7" t="str">
        <f>"Время проведения: "&amp;Время_проведения</f>
        <v>Время проведения: 14-21 апреля 2018 г.</v>
      </c>
      <c r="D7" s="71"/>
      <c r="E7" s="11"/>
      <c r="F7" s="11"/>
      <c r="G7" s="15"/>
      <c r="H7" s="15"/>
      <c r="J7" s="56"/>
      <c r="K7" s="100" t="str">
        <f>"""___"" _____________ "&amp;Год_проведения&amp;" г."</f>
        <v>"___" _____________ 2018 г.</v>
      </c>
      <c r="L7" s="7"/>
      <c r="M7" s="7"/>
    </row>
    <row r="8" spans="1:12" s="20" customFormat="1" ht="12.75">
      <c r="A8" s="19"/>
      <c r="B8" s="18"/>
      <c r="C8" s="19"/>
      <c r="D8" s="21"/>
      <c r="E8" s="21"/>
      <c r="F8" s="21"/>
      <c r="G8" s="4"/>
      <c r="H8" s="4"/>
      <c r="I8" s="4"/>
      <c r="J8" s="4"/>
      <c r="K8" s="4"/>
      <c r="L8" s="4"/>
    </row>
    <row r="9" spans="1:16" ht="38.25" customHeight="1">
      <c r="A9" s="145" t="s">
        <v>10</v>
      </c>
      <c r="B9" s="146" t="s">
        <v>11</v>
      </c>
      <c r="C9" s="146" t="s">
        <v>12</v>
      </c>
      <c r="D9" s="147" t="s">
        <v>58</v>
      </c>
      <c r="E9" s="141" t="s">
        <v>40</v>
      </c>
      <c r="F9" s="141"/>
      <c r="G9" s="141" t="s">
        <v>39</v>
      </c>
      <c r="H9" s="141"/>
      <c r="I9" s="141" t="s">
        <v>36</v>
      </c>
      <c r="J9" s="141"/>
      <c r="K9" s="141" t="s">
        <v>38</v>
      </c>
      <c r="L9" s="141"/>
      <c r="M9" s="141" t="s">
        <v>26</v>
      </c>
      <c r="N9" s="141" t="s">
        <v>42</v>
      </c>
      <c r="O9" s="144" t="s">
        <v>19</v>
      </c>
      <c r="P9" s="142" t="s">
        <v>20</v>
      </c>
    </row>
    <row r="10" spans="1:16" ht="12.75" customHeight="1">
      <c r="A10" s="145"/>
      <c r="B10" s="146"/>
      <c r="C10" s="146"/>
      <c r="D10" s="147"/>
      <c r="E10" s="22" t="s">
        <v>37</v>
      </c>
      <c r="F10" s="22" t="s">
        <v>43</v>
      </c>
      <c r="G10" s="22" t="s">
        <v>37</v>
      </c>
      <c r="H10" s="22" t="s">
        <v>43</v>
      </c>
      <c r="I10" s="22" t="s">
        <v>37</v>
      </c>
      <c r="J10" s="22" t="s">
        <v>43</v>
      </c>
      <c r="K10" s="22" t="s">
        <v>37</v>
      </c>
      <c r="L10" s="22" t="s">
        <v>43</v>
      </c>
      <c r="M10" s="141"/>
      <c r="N10" s="141"/>
      <c r="O10" s="144"/>
      <c r="P10" s="142"/>
    </row>
    <row r="11" spans="1:16" ht="76.5" customHeight="1">
      <c r="A11" s="31">
        <v>20</v>
      </c>
      <c r="B11" s="14" t="str">
        <f aca="true" t="shared" si="0" ref="B11:B33">IF(ISBLANK($A11),"",VLOOKUP($A11,Список,3,0))</f>
        <v>"Алтай Сплав"
г. Барнаул
</v>
      </c>
      <c r="C11" s="14" t="str">
        <f aca="true" t="shared" si="1" ref="C11:C33">IF(ISBLANK($A11),"",VLOOKUP($A11,Список,4,0))</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D11" s="12" t="str">
        <f>IF(ISBLANK($A11),"",VLOOKUP($A11,Список,7,0))</f>
        <v>
</v>
      </c>
      <c r="E11" s="61">
        <f aca="true" t="shared" si="2" ref="E11:E33">IF(ISERROR(VLOOKUP($A11,Квалификация,17,0)),0,VLOOKUP($A11,Квалификация,17,0))</f>
        <v>1</v>
      </c>
      <c r="F11" s="61">
        <f aca="true" t="shared" si="3" ref="F11:F33">IF(ISERROR(VLOOKUP($A11,Квалификация,18,0)),0,VLOOKUP($A11,Квалификация,18,0))</f>
        <v>100</v>
      </c>
      <c r="G11" s="61">
        <f aca="true" t="shared" si="4" ref="G11:G33">IF(ISERROR(VLOOKUP($A11,Спринт,14,0)),0,VLOOKUP($A11,Спринт,14,0))</f>
        <v>2</v>
      </c>
      <c r="H11" s="61">
        <f aca="true" t="shared" si="5" ref="H11:H33">IF(ISERROR(VLOOKUP($A11,Спринт,15,0)),0,VLOOKUP($A11,Спринт,15,0))</f>
        <v>190</v>
      </c>
      <c r="I11" s="61">
        <f>IF(ISERROR(VLOOKUP($A11,Слалом2,30,0)),0,VLOOKUP($A11,Слалом2,30,0))</f>
        <v>1</v>
      </c>
      <c r="J11" s="61">
        <f>IF(ISERROR(VLOOKUP($A11,Слалом2,31,0)),0,VLOOKUP($A11,Слалом2,31,0))</f>
        <v>300</v>
      </c>
      <c r="K11" s="61">
        <f aca="true" t="shared" si="6" ref="K11:K33">IF(ISERROR(VLOOKUP($A11,Гонка,15,0)),0,VLOOKUP($A11,Гонка,15,0))</f>
        <v>0</v>
      </c>
      <c r="L11" s="61">
        <f aca="true" t="shared" si="7" ref="L11:L33">IF(ISERROR(VLOOKUP($A11,Гонка,16,0)),0,VLOOKUP($A11,Гонка,16,0))</f>
        <v>0</v>
      </c>
      <c r="M11" s="61">
        <f>E11+I11+G11+K11</f>
        <v>4</v>
      </c>
      <c r="N11" s="61">
        <f>F11+J11+H11+L11</f>
        <v>590</v>
      </c>
      <c r="O11" s="62">
        <f ca="1">IF(ISBLANK($A11),"",RANK(N11,OFFSET(N$11,0,0,COUNTA($A$11:$A$106),1),0))</f>
        <v>1</v>
      </c>
      <c r="P11" s="63">
        <v>1</v>
      </c>
    </row>
    <row r="12" spans="1:16" ht="76.5" customHeight="1">
      <c r="A12" s="31">
        <v>1</v>
      </c>
      <c r="B12" s="14" t="str">
        <f t="shared" si="0"/>
        <v>"Скат"
г. Бийск
</v>
      </c>
      <c r="C12" s="14" t="str">
        <f t="shared" si="1"/>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D12" s="12" t="str">
        <f aca="true" t="shared" si="8" ref="D12:D33">IF(ISBLANK($A12),"",VLOOKUP($A12,Список,6,0))</f>
        <v>2000
1998
2000
1999
1998
2005</v>
      </c>
      <c r="E12" s="61">
        <f t="shared" si="2"/>
        <v>2</v>
      </c>
      <c r="F12" s="61">
        <f t="shared" si="3"/>
        <v>95</v>
      </c>
      <c r="G12" s="61">
        <f t="shared" si="4"/>
        <v>1</v>
      </c>
      <c r="H12" s="61">
        <f t="shared" si="5"/>
        <v>200</v>
      </c>
      <c r="I12" s="61">
        <f>IF(ISERROR(VLOOKUP($A12,Слалом2,30,0)),0,VLOOKUP($A12,Слалом2,30,0))</f>
        <v>2</v>
      </c>
      <c r="J12" s="61">
        <f>IF(ISERROR(VLOOKUP($A12,Слалом2,31,0)),0,VLOOKUP($A12,Слалом2,31,0))</f>
        <v>285</v>
      </c>
      <c r="K12" s="61">
        <f t="shared" si="6"/>
        <v>0</v>
      </c>
      <c r="L12" s="61">
        <f t="shared" si="7"/>
        <v>0</v>
      </c>
      <c r="M12" s="61">
        <f aca="true" t="shared" si="9" ref="M12:M33">E12+I12+G12+K12</f>
        <v>5</v>
      </c>
      <c r="N12" s="61">
        <f aca="true" t="shared" si="10" ref="N12:N33">F12+J12+H12+L12</f>
        <v>580</v>
      </c>
      <c r="O12" s="62">
        <f ca="1">IF(ISBLANK($A12),"",RANK(N12,OFFSET(N$11,0,0,COUNTA($A$11:$A$106),1),0))</f>
        <v>2</v>
      </c>
      <c r="P12" s="63">
        <v>2</v>
      </c>
    </row>
    <row r="13" spans="1:16" ht="76.5" customHeight="1">
      <c r="A13" s="31">
        <v>7</v>
      </c>
      <c r="B13" s="14" t="str">
        <f t="shared" si="0"/>
        <v>"Ак-Тур"
г. Барнаул
</v>
      </c>
      <c r="C13" s="14" t="str">
        <f t="shared" si="1"/>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D13" s="12" t="str">
        <f t="shared" si="8"/>
        <v>1983
1980
1986
1989
1985
1985</v>
      </c>
      <c r="E13" s="61">
        <f t="shared" si="2"/>
        <v>3</v>
      </c>
      <c r="F13" s="61">
        <f t="shared" si="3"/>
        <v>90</v>
      </c>
      <c r="G13" s="61">
        <f t="shared" si="4"/>
        <v>3</v>
      </c>
      <c r="H13" s="61">
        <f t="shared" si="5"/>
        <v>180</v>
      </c>
      <c r="I13" s="61">
        <f>IF(ISERROR(VLOOKUP($A13,Слалом2,30,0)),0,VLOOKUP($A13,Слалом2,30,0))</f>
        <v>3</v>
      </c>
      <c r="J13" s="61">
        <f>IF(ISERROR(VLOOKUP($A13,Слалом2,31,0)),0,VLOOKUP($A13,Слалом2,31,0))</f>
        <v>270</v>
      </c>
      <c r="K13" s="61">
        <f t="shared" si="6"/>
        <v>0</v>
      </c>
      <c r="L13" s="61">
        <f t="shared" si="7"/>
        <v>0</v>
      </c>
      <c r="M13" s="61">
        <f t="shared" si="9"/>
        <v>9</v>
      </c>
      <c r="N13" s="61">
        <f t="shared" si="10"/>
        <v>540</v>
      </c>
      <c r="O13" s="62">
        <f ca="1">IF(ISBLANK($A13),"",RANK(N13,OFFSET(N$11,0,0,COUNTA($A$11:$A$106),1),0))</f>
        <v>3</v>
      </c>
      <c r="P13" s="63">
        <v>3</v>
      </c>
    </row>
    <row r="14" spans="1:16" ht="76.5" customHeight="1" hidden="1">
      <c r="A14" s="31"/>
      <c r="B14" s="14">
        <f t="shared" si="0"/>
      </c>
      <c r="C14" s="14">
        <f t="shared" si="1"/>
      </c>
      <c r="D14" s="12">
        <f t="shared" si="8"/>
      </c>
      <c r="E14" s="61">
        <f t="shared" si="2"/>
        <v>0</v>
      </c>
      <c r="F14" s="61">
        <f t="shared" si="3"/>
        <v>0</v>
      </c>
      <c r="G14" s="61">
        <f t="shared" si="4"/>
        <v>0</v>
      </c>
      <c r="H14" s="61">
        <f t="shared" si="5"/>
        <v>0</v>
      </c>
      <c r="I14" s="61">
        <f aca="true" t="shared" si="11" ref="I14:I33">IF(ISERROR(VLOOKUP($A14,Слалом_общ,28,0)),0,VLOOKUP($A14,Слалом_общ,28,0))</f>
        <v>0</v>
      </c>
      <c r="J14" s="61">
        <f aca="true" t="shared" si="12" ref="J14:J33">IF(ISERROR(VLOOKUP($A14,Слалом_общ,29,0)),0,VLOOKUP($A14,Слалом_общ,29,0))</f>
        <v>0</v>
      </c>
      <c r="K14" s="61">
        <f t="shared" si="6"/>
        <v>0</v>
      </c>
      <c r="L14" s="61">
        <f t="shared" si="7"/>
        <v>0</v>
      </c>
      <c r="M14" s="61">
        <f t="shared" si="9"/>
        <v>0</v>
      </c>
      <c r="N14" s="61">
        <f t="shared" si="10"/>
        <v>0</v>
      </c>
      <c r="O14" s="62">
        <f aca="true" ca="1" t="shared" si="13" ref="O14:O33">IF(ISBLANK($A14),"",RANK(N14,OFFSET(N$11,0,0,COUNTA($A$11:$A$106),1),0))</f>
      </c>
      <c r="P14" s="63"/>
    </row>
    <row r="15" spans="1:16" ht="76.5" customHeight="1" hidden="1">
      <c r="A15" s="31"/>
      <c r="B15" s="14">
        <f t="shared" si="0"/>
      </c>
      <c r="C15" s="14">
        <f t="shared" si="1"/>
      </c>
      <c r="D15" s="12">
        <f t="shared" si="8"/>
      </c>
      <c r="E15" s="61">
        <f t="shared" si="2"/>
        <v>0</v>
      </c>
      <c r="F15" s="61">
        <f t="shared" si="3"/>
        <v>0</v>
      </c>
      <c r="G15" s="61">
        <f t="shared" si="4"/>
        <v>0</v>
      </c>
      <c r="H15" s="61">
        <f t="shared" si="5"/>
        <v>0</v>
      </c>
      <c r="I15" s="61">
        <f t="shared" si="11"/>
        <v>0</v>
      </c>
      <c r="J15" s="61">
        <f t="shared" si="12"/>
        <v>0</v>
      </c>
      <c r="K15" s="61">
        <f t="shared" si="6"/>
        <v>0</v>
      </c>
      <c r="L15" s="61">
        <f t="shared" si="7"/>
        <v>0</v>
      </c>
      <c r="M15" s="61">
        <f t="shared" si="9"/>
        <v>0</v>
      </c>
      <c r="N15" s="61">
        <f t="shared" si="10"/>
        <v>0</v>
      </c>
      <c r="O15" s="62">
        <f ca="1" t="shared" si="13"/>
      </c>
      <c r="P15" s="63"/>
    </row>
    <row r="16" spans="1:16" ht="76.5" customHeight="1" hidden="1">
      <c r="A16" s="31"/>
      <c r="B16" s="14">
        <f t="shared" si="0"/>
      </c>
      <c r="C16" s="14">
        <f t="shared" si="1"/>
      </c>
      <c r="D16" s="12">
        <f t="shared" si="8"/>
      </c>
      <c r="E16" s="61">
        <f t="shared" si="2"/>
        <v>0</v>
      </c>
      <c r="F16" s="61">
        <f t="shared" si="3"/>
        <v>0</v>
      </c>
      <c r="G16" s="61">
        <f t="shared" si="4"/>
        <v>0</v>
      </c>
      <c r="H16" s="61">
        <f t="shared" si="5"/>
        <v>0</v>
      </c>
      <c r="I16" s="61">
        <f t="shared" si="11"/>
        <v>0</v>
      </c>
      <c r="J16" s="61">
        <f t="shared" si="12"/>
        <v>0</v>
      </c>
      <c r="K16" s="61">
        <f t="shared" si="6"/>
        <v>0</v>
      </c>
      <c r="L16" s="61">
        <f t="shared" si="7"/>
        <v>0</v>
      </c>
      <c r="M16" s="61">
        <f t="shared" si="9"/>
        <v>0</v>
      </c>
      <c r="N16" s="61">
        <f t="shared" si="10"/>
        <v>0</v>
      </c>
      <c r="O16" s="62">
        <f ca="1" t="shared" si="13"/>
      </c>
      <c r="P16" s="63"/>
    </row>
    <row r="17" spans="1:16" ht="76.5" customHeight="1" hidden="1">
      <c r="A17" s="31"/>
      <c r="B17" s="14">
        <f t="shared" si="0"/>
      </c>
      <c r="C17" s="14">
        <f t="shared" si="1"/>
      </c>
      <c r="D17" s="12">
        <f t="shared" si="8"/>
      </c>
      <c r="E17" s="61">
        <f t="shared" si="2"/>
        <v>0</v>
      </c>
      <c r="F17" s="61">
        <f t="shared" si="3"/>
        <v>0</v>
      </c>
      <c r="G17" s="61">
        <f t="shared" si="4"/>
        <v>0</v>
      </c>
      <c r="H17" s="61">
        <f t="shared" si="5"/>
        <v>0</v>
      </c>
      <c r="I17" s="61">
        <f t="shared" si="11"/>
        <v>0</v>
      </c>
      <c r="J17" s="61">
        <f t="shared" si="12"/>
        <v>0</v>
      </c>
      <c r="K17" s="61">
        <f t="shared" si="6"/>
        <v>0</v>
      </c>
      <c r="L17" s="61">
        <f t="shared" si="7"/>
        <v>0</v>
      </c>
      <c r="M17" s="61">
        <f t="shared" si="9"/>
        <v>0</v>
      </c>
      <c r="N17" s="61">
        <f t="shared" si="10"/>
        <v>0</v>
      </c>
      <c r="O17" s="62">
        <f ca="1" t="shared" si="13"/>
      </c>
      <c r="P17" s="63"/>
    </row>
    <row r="18" spans="1:16" ht="76.5" customHeight="1" hidden="1">
      <c r="A18" s="31"/>
      <c r="B18" s="14">
        <f t="shared" si="0"/>
      </c>
      <c r="C18" s="14">
        <f t="shared" si="1"/>
      </c>
      <c r="D18" s="12">
        <f t="shared" si="8"/>
      </c>
      <c r="E18" s="61">
        <f t="shared" si="2"/>
        <v>0</v>
      </c>
      <c r="F18" s="61">
        <f t="shared" si="3"/>
        <v>0</v>
      </c>
      <c r="G18" s="61">
        <f t="shared" si="4"/>
        <v>0</v>
      </c>
      <c r="H18" s="61">
        <f t="shared" si="5"/>
        <v>0</v>
      </c>
      <c r="I18" s="61">
        <f t="shared" si="11"/>
        <v>0</v>
      </c>
      <c r="J18" s="61">
        <f t="shared" si="12"/>
        <v>0</v>
      </c>
      <c r="K18" s="61">
        <f t="shared" si="6"/>
        <v>0</v>
      </c>
      <c r="L18" s="61">
        <f t="shared" si="7"/>
        <v>0</v>
      </c>
      <c r="M18" s="61">
        <f t="shared" si="9"/>
        <v>0</v>
      </c>
      <c r="N18" s="61">
        <f t="shared" si="10"/>
        <v>0</v>
      </c>
      <c r="O18" s="62">
        <f ca="1" t="shared" si="13"/>
      </c>
      <c r="P18" s="63"/>
    </row>
    <row r="19" spans="1:16" ht="76.5" customHeight="1" hidden="1">
      <c r="A19" s="31"/>
      <c r="B19" s="14">
        <f t="shared" si="0"/>
      </c>
      <c r="C19" s="14">
        <f t="shared" si="1"/>
      </c>
      <c r="D19" s="12">
        <f t="shared" si="8"/>
      </c>
      <c r="E19" s="61">
        <f t="shared" si="2"/>
        <v>0</v>
      </c>
      <c r="F19" s="61">
        <f t="shared" si="3"/>
        <v>0</v>
      </c>
      <c r="G19" s="61">
        <f t="shared" si="4"/>
        <v>0</v>
      </c>
      <c r="H19" s="61">
        <f t="shared" si="5"/>
        <v>0</v>
      </c>
      <c r="I19" s="61">
        <f t="shared" si="11"/>
        <v>0</v>
      </c>
      <c r="J19" s="61">
        <f t="shared" si="12"/>
        <v>0</v>
      </c>
      <c r="K19" s="61">
        <f t="shared" si="6"/>
        <v>0</v>
      </c>
      <c r="L19" s="61">
        <f t="shared" si="7"/>
        <v>0</v>
      </c>
      <c r="M19" s="61">
        <f t="shared" si="9"/>
        <v>0</v>
      </c>
      <c r="N19" s="61">
        <f t="shared" si="10"/>
        <v>0</v>
      </c>
      <c r="O19" s="62">
        <f ca="1" t="shared" si="13"/>
      </c>
      <c r="P19" s="63"/>
    </row>
    <row r="20" spans="1:16" ht="76.5" customHeight="1" hidden="1">
      <c r="A20" s="31"/>
      <c r="B20" s="14">
        <f t="shared" si="0"/>
      </c>
      <c r="C20" s="14">
        <f t="shared" si="1"/>
      </c>
      <c r="D20" s="12">
        <f t="shared" si="8"/>
      </c>
      <c r="E20" s="61">
        <f t="shared" si="2"/>
        <v>0</v>
      </c>
      <c r="F20" s="61">
        <f t="shared" si="3"/>
        <v>0</v>
      </c>
      <c r="G20" s="61">
        <f t="shared" si="4"/>
        <v>0</v>
      </c>
      <c r="H20" s="61">
        <f t="shared" si="5"/>
        <v>0</v>
      </c>
      <c r="I20" s="61">
        <f t="shared" si="11"/>
        <v>0</v>
      </c>
      <c r="J20" s="61">
        <f t="shared" si="12"/>
        <v>0</v>
      </c>
      <c r="K20" s="61">
        <f t="shared" si="6"/>
        <v>0</v>
      </c>
      <c r="L20" s="61">
        <f t="shared" si="7"/>
        <v>0</v>
      </c>
      <c r="M20" s="61">
        <f t="shared" si="9"/>
        <v>0</v>
      </c>
      <c r="N20" s="61">
        <f t="shared" si="10"/>
        <v>0</v>
      </c>
      <c r="O20" s="62">
        <f ca="1" t="shared" si="13"/>
      </c>
      <c r="P20" s="63"/>
    </row>
    <row r="21" spans="1:16" ht="76.5" customHeight="1" hidden="1">
      <c r="A21" s="31"/>
      <c r="B21" s="14">
        <f t="shared" si="0"/>
      </c>
      <c r="C21" s="14">
        <f t="shared" si="1"/>
      </c>
      <c r="D21" s="12">
        <f t="shared" si="8"/>
      </c>
      <c r="E21" s="61">
        <f t="shared" si="2"/>
        <v>0</v>
      </c>
      <c r="F21" s="61">
        <f t="shared" si="3"/>
        <v>0</v>
      </c>
      <c r="G21" s="61">
        <f t="shared" si="4"/>
        <v>0</v>
      </c>
      <c r="H21" s="61">
        <f t="shared" si="5"/>
        <v>0</v>
      </c>
      <c r="I21" s="61">
        <f t="shared" si="11"/>
        <v>0</v>
      </c>
      <c r="J21" s="61">
        <f t="shared" si="12"/>
        <v>0</v>
      </c>
      <c r="K21" s="61">
        <f t="shared" si="6"/>
        <v>0</v>
      </c>
      <c r="L21" s="61">
        <f t="shared" si="7"/>
        <v>0</v>
      </c>
      <c r="M21" s="61">
        <f t="shared" si="9"/>
        <v>0</v>
      </c>
      <c r="N21" s="61">
        <f t="shared" si="10"/>
        <v>0</v>
      </c>
      <c r="O21" s="62">
        <f ca="1" t="shared" si="13"/>
      </c>
      <c r="P21" s="63"/>
    </row>
    <row r="22" spans="1:16" ht="76.5" customHeight="1" hidden="1">
      <c r="A22" s="31"/>
      <c r="B22" s="14">
        <f t="shared" si="0"/>
      </c>
      <c r="C22" s="14">
        <f t="shared" si="1"/>
      </c>
      <c r="D22" s="12">
        <f t="shared" si="8"/>
      </c>
      <c r="E22" s="61">
        <f t="shared" si="2"/>
        <v>0</v>
      </c>
      <c r="F22" s="61">
        <f t="shared" si="3"/>
        <v>0</v>
      </c>
      <c r="G22" s="61">
        <f t="shared" si="4"/>
        <v>0</v>
      </c>
      <c r="H22" s="61">
        <f t="shared" si="5"/>
        <v>0</v>
      </c>
      <c r="I22" s="61">
        <f t="shared" si="11"/>
        <v>0</v>
      </c>
      <c r="J22" s="61">
        <f t="shared" si="12"/>
        <v>0</v>
      </c>
      <c r="K22" s="61">
        <f t="shared" si="6"/>
        <v>0</v>
      </c>
      <c r="L22" s="61">
        <f t="shared" si="7"/>
        <v>0</v>
      </c>
      <c r="M22" s="61">
        <f t="shared" si="9"/>
        <v>0</v>
      </c>
      <c r="N22" s="61">
        <f t="shared" si="10"/>
        <v>0</v>
      </c>
      <c r="O22" s="62">
        <f ca="1" t="shared" si="13"/>
      </c>
      <c r="P22" s="63"/>
    </row>
    <row r="23" spans="1:16" ht="76.5" customHeight="1" hidden="1">
      <c r="A23" s="31"/>
      <c r="B23" s="14">
        <f t="shared" si="0"/>
      </c>
      <c r="C23" s="14">
        <f t="shared" si="1"/>
      </c>
      <c r="D23" s="12">
        <f t="shared" si="8"/>
      </c>
      <c r="E23" s="61">
        <f t="shared" si="2"/>
        <v>0</v>
      </c>
      <c r="F23" s="61">
        <f t="shared" si="3"/>
        <v>0</v>
      </c>
      <c r="G23" s="61">
        <f t="shared" si="4"/>
        <v>0</v>
      </c>
      <c r="H23" s="61">
        <f t="shared" si="5"/>
        <v>0</v>
      </c>
      <c r="I23" s="61">
        <f t="shared" si="11"/>
        <v>0</v>
      </c>
      <c r="J23" s="61">
        <f t="shared" si="12"/>
        <v>0</v>
      </c>
      <c r="K23" s="61">
        <f t="shared" si="6"/>
        <v>0</v>
      </c>
      <c r="L23" s="61">
        <f t="shared" si="7"/>
        <v>0</v>
      </c>
      <c r="M23" s="61">
        <f t="shared" si="9"/>
        <v>0</v>
      </c>
      <c r="N23" s="61">
        <f t="shared" si="10"/>
        <v>0</v>
      </c>
      <c r="O23" s="62">
        <f ca="1" t="shared" si="13"/>
      </c>
      <c r="P23" s="63"/>
    </row>
    <row r="24" spans="1:16" ht="76.5" customHeight="1" hidden="1">
      <c r="A24" s="31"/>
      <c r="B24" s="14">
        <f t="shared" si="0"/>
      </c>
      <c r="C24" s="14">
        <f t="shared" si="1"/>
      </c>
      <c r="D24" s="12">
        <f t="shared" si="8"/>
      </c>
      <c r="E24" s="61">
        <f t="shared" si="2"/>
        <v>0</v>
      </c>
      <c r="F24" s="61">
        <f t="shared" si="3"/>
        <v>0</v>
      </c>
      <c r="G24" s="61">
        <f t="shared" si="4"/>
        <v>0</v>
      </c>
      <c r="H24" s="61">
        <f t="shared" si="5"/>
        <v>0</v>
      </c>
      <c r="I24" s="61">
        <f t="shared" si="11"/>
        <v>0</v>
      </c>
      <c r="J24" s="61">
        <f t="shared" si="12"/>
        <v>0</v>
      </c>
      <c r="K24" s="61">
        <f t="shared" si="6"/>
        <v>0</v>
      </c>
      <c r="L24" s="61">
        <f t="shared" si="7"/>
        <v>0</v>
      </c>
      <c r="M24" s="61">
        <f t="shared" si="9"/>
        <v>0</v>
      </c>
      <c r="N24" s="61">
        <f t="shared" si="10"/>
        <v>0</v>
      </c>
      <c r="O24" s="62">
        <f ca="1" t="shared" si="13"/>
      </c>
      <c r="P24" s="63"/>
    </row>
    <row r="25" spans="1:16" ht="76.5" customHeight="1" hidden="1">
      <c r="A25" s="31"/>
      <c r="B25" s="14">
        <f t="shared" si="0"/>
      </c>
      <c r="C25" s="14">
        <f t="shared" si="1"/>
      </c>
      <c r="D25" s="12">
        <f t="shared" si="8"/>
      </c>
      <c r="E25" s="61">
        <f t="shared" si="2"/>
        <v>0</v>
      </c>
      <c r="F25" s="61">
        <f t="shared" si="3"/>
        <v>0</v>
      </c>
      <c r="G25" s="61">
        <f t="shared" si="4"/>
        <v>0</v>
      </c>
      <c r="H25" s="61">
        <f t="shared" si="5"/>
        <v>0</v>
      </c>
      <c r="I25" s="61">
        <f t="shared" si="11"/>
        <v>0</v>
      </c>
      <c r="J25" s="61">
        <f t="shared" si="12"/>
        <v>0</v>
      </c>
      <c r="K25" s="61">
        <f t="shared" si="6"/>
        <v>0</v>
      </c>
      <c r="L25" s="61">
        <f t="shared" si="7"/>
        <v>0</v>
      </c>
      <c r="M25" s="61">
        <f t="shared" si="9"/>
        <v>0</v>
      </c>
      <c r="N25" s="61">
        <f t="shared" si="10"/>
        <v>0</v>
      </c>
      <c r="O25" s="62">
        <f ca="1" t="shared" si="13"/>
      </c>
      <c r="P25" s="63"/>
    </row>
    <row r="26" spans="1:16" ht="76.5" customHeight="1" hidden="1">
      <c r="A26" s="31"/>
      <c r="B26" s="14">
        <f t="shared" si="0"/>
      </c>
      <c r="C26" s="14">
        <f t="shared" si="1"/>
      </c>
      <c r="D26" s="12">
        <f t="shared" si="8"/>
      </c>
      <c r="E26" s="61">
        <f t="shared" si="2"/>
        <v>0</v>
      </c>
      <c r="F26" s="61">
        <f t="shared" si="3"/>
        <v>0</v>
      </c>
      <c r="G26" s="61">
        <f t="shared" si="4"/>
        <v>0</v>
      </c>
      <c r="H26" s="61">
        <f t="shared" si="5"/>
        <v>0</v>
      </c>
      <c r="I26" s="61">
        <f t="shared" si="11"/>
        <v>0</v>
      </c>
      <c r="J26" s="61">
        <f t="shared" si="12"/>
        <v>0</v>
      </c>
      <c r="K26" s="61">
        <f t="shared" si="6"/>
        <v>0</v>
      </c>
      <c r="L26" s="61">
        <f t="shared" si="7"/>
        <v>0</v>
      </c>
      <c r="M26" s="61">
        <f t="shared" si="9"/>
        <v>0</v>
      </c>
      <c r="N26" s="61">
        <f t="shared" si="10"/>
        <v>0</v>
      </c>
      <c r="O26" s="62">
        <f ca="1" t="shared" si="13"/>
      </c>
      <c r="P26" s="63"/>
    </row>
    <row r="27" spans="1:16" ht="76.5" customHeight="1" hidden="1">
      <c r="A27" s="31"/>
      <c r="B27" s="14">
        <f t="shared" si="0"/>
      </c>
      <c r="C27" s="14">
        <f t="shared" si="1"/>
      </c>
      <c r="D27" s="12">
        <f t="shared" si="8"/>
      </c>
      <c r="E27" s="61">
        <f t="shared" si="2"/>
        <v>0</v>
      </c>
      <c r="F27" s="61">
        <f t="shared" si="3"/>
        <v>0</v>
      </c>
      <c r="G27" s="61">
        <f t="shared" si="4"/>
        <v>0</v>
      </c>
      <c r="H27" s="61">
        <f t="shared" si="5"/>
        <v>0</v>
      </c>
      <c r="I27" s="61">
        <f t="shared" si="11"/>
        <v>0</v>
      </c>
      <c r="J27" s="61">
        <f t="shared" si="12"/>
        <v>0</v>
      </c>
      <c r="K27" s="61">
        <f t="shared" si="6"/>
        <v>0</v>
      </c>
      <c r="L27" s="61">
        <f t="shared" si="7"/>
        <v>0</v>
      </c>
      <c r="M27" s="61">
        <f t="shared" si="9"/>
        <v>0</v>
      </c>
      <c r="N27" s="61">
        <f t="shared" si="10"/>
        <v>0</v>
      </c>
      <c r="O27" s="62">
        <f ca="1" t="shared" si="13"/>
      </c>
      <c r="P27" s="63"/>
    </row>
    <row r="28" spans="1:16" ht="76.5" customHeight="1" hidden="1">
      <c r="A28" s="31"/>
      <c r="B28" s="14">
        <f t="shared" si="0"/>
      </c>
      <c r="C28" s="14">
        <f t="shared" si="1"/>
      </c>
      <c r="D28" s="12">
        <f t="shared" si="8"/>
      </c>
      <c r="E28" s="61">
        <f t="shared" si="2"/>
        <v>0</v>
      </c>
      <c r="F28" s="61">
        <f t="shared" si="3"/>
        <v>0</v>
      </c>
      <c r="G28" s="61">
        <f t="shared" si="4"/>
        <v>0</v>
      </c>
      <c r="H28" s="61">
        <f t="shared" si="5"/>
        <v>0</v>
      </c>
      <c r="I28" s="61">
        <f t="shared" si="11"/>
        <v>0</v>
      </c>
      <c r="J28" s="61">
        <f t="shared" si="12"/>
        <v>0</v>
      </c>
      <c r="K28" s="61">
        <f t="shared" si="6"/>
        <v>0</v>
      </c>
      <c r="L28" s="61">
        <f t="shared" si="7"/>
        <v>0</v>
      </c>
      <c r="M28" s="61">
        <f t="shared" si="9"/>
        <v>0</v>
      </c>
      <c r="N28" s="61">
        <f t="shared" si="10"/>
        <v>0</v>
      </c>
      <c r="O28" s="62">
        <f ca="1" t="shared" si="13"/>
      </c>
      <c r="P28" s="63"/>
    </row>
    <row r="29" spans="1:16" ht="76.5" customHeight="1" hidden="1">
      <c r="A29" s="31"/>
      <c r="B29" s="14">
        <f t="shared" si="0"/>
      </c>
      <c r="C29" s="14">
        <f t="shared" si="1"/>
      </c>
      <c r="D29" s="12">
        <f t="shared" si="8"/>
      </c>
      <c r="E29" s="61">
        <f t="shared" si="2"/>
        <v>0</v>
      </c>
      <c r="F29" s="61">
        <f t="shared" si="3"/>
        <v>0</v>
      </c>
      <c r="G29" s="61">
        <f t="shared" si="4"/>
        <v>0</v>
      </c>
      <c r="H29" s="61">
        <f t="shared" si="5"/>
        <v>0</v>
      </c>
      <c r="I29" s="61">
        <f t="shared" si="11"/>
        <v>0</v>
      </c>
      <c r="J29" s="61">
        <f t="shared" si="12"/>
        <v>0</v>
      </c>
      <c r="K29" s="61">
        <f t="shared" si="6"/>
        <v>0</v>
      </c>
      <c r="L29" s="61">
        <f t="shared" si="7"/>
        <v>0</v>
      </c>
      <c r="M29" s="61">
        <f t="shared" si="9"/>
        <v>0</v>
      </c>
      <c r="N29" s="61">
        <f t="shared" si="10"/>
        <v>0</v>
      </c>
      <c r="O29" s="62">
        <f ca="1" t="shared" si="13"/>
      </c>
      <c r="P29" s="63"/>
    </row>
    <row r="30" spans="1:16" ht="76.5" customHeight="1" hidden="1">
      <c r="A30" s="31"/>
      <c r="B30" s="14">
        <f t="shared" si="0"/>
      </c>
      <c r="C30" s="14">
        <f t="shared" si="1"/>
      </c>
      <c r="D30" s="12">
        <f t="shared" si="8"/>
      </c>
      <c r="E30" s="61">
        <f t="shared" si="2"/>
        <v>0</v>
      </c>
      <c r="F30" s="61">
        <f t="shared" si="3"/>
        <v>0</v>
      </c>
      <c r="G30" s="61">
        <f t="shared" si="4"/>
        <v>0</v>
      </c>
      <c r="H30" s="61">
        <f t="shared" si="5"/>
        <v>0</v>
      </c>
      <c r="I30" s="61">
        <f t="shared" si="11"/>
        <v>0</v>
      </c>
      <c r="J30" s="61">
        <f t="shared" si="12"/>
        <v>0</v>
      </c>
      <c r="K30" s="61">
        <f t="shared" si="6"/>
        <v>0</v>
      </c>
      <c r="L30" s="61">
        <f t="shared" si="7"/>
        <v>0</v>
      </c>
      <c r="M30" s="61">
        <f t="shared" si="9"/>
        <v>0</v>
      </c>
      <c r="N30" s="61">
        <f t="shared" si="10"/>
        <v>0</v>
      </c>
      <c r="O30" s="62">
        <f ca="1" t="shared" si="13"/>
      </c>
      <c r="P30" s="63"/>
    </row>
    <row r="31" spans="1:16" ht="76.5" customHeight="1" hidden="1">
      <c r="A31" s="31"/>
      <c r="B31" s="14">
        <f t="shared" si="0"/>
      </c>
      <c r="C31" s="14">
        <f t="shared" si="1"/>
      </c>
      <c r="D31" s="12">
        <f t="shared" si="8"/>
      </c>
      <c r="E31" s="61">
        <f t="shared" si="2"/>
        <v>0</v>
      </c>
      <c r="F31" s="61">
        <f t="shared" si="3"/>
        <v>0</v>
      </c>
      <c r="G31" s="61">
        <f t="shared" si="4"/>
        <v>0</v>
      </c>
      <c r="H31" s="61">
        <f t="shared" si="5"/>
        <v>0</v>
      </c>
      <c r="I31" s="61">
        <f t="shared" si="11"/>
        <v>0</v>
      </c>
      <c r="J31" s="61">
        <f t="shared" si="12"/>
        <v>0</v>
      </c>
      <c r="K31" s="61">
        <f t="shared" si="6"/>
        <v>0</v>
      </c>
      <c r="L31" s="61">
        <f t="shared" si="7"/>
        <v>0</v>
      </c>
      <c r="M31" s="61">
        <f t="shared" si="9"/>
        <v>0</v>
      </c>
      <c r="N31" s="61">
        <f t="shared" si="10"/>
        <v>0</v>
      </c>
      <c r="O31" s="62">
        <f ca="1" t="shared" si="13"/>
      </c>
      <c r="P31" s="63"/>
    </row>
    <row r="32" spans="1:16" ht="76.5" customHeight="1" hidden="1">
      <c r="A32" s="31"/>
      <c r="B32" s="14">
        <f t="shared" si="0"/>
      </c>
      <c r="C32" s="14">
        <f t="shared" si="1"/>
      </c>
      <c r="D32" s="12">
        <f t="shared" si="8"/>
      </c>
      <c r="E32" s="61">
        <f t="shared" si="2"/>
        <v>0</v>
      </c>
      <c r="F32" s="61">
        <f t="shared" si="3"/>
        <v>0</v>
      </c>
      <c r="G32" s="61">
        <f t="shared" si="4"/>
        <v>0</v>
      </c>
      <c r="H32" s="61">
        <f t="shared" si="5"/>
        <v>0</v>
      </c>
      <c r="I32" s="61">
        <f t="shared" si="11"/>
        <v>0</v>
      </c>
      <c r="J32" s="61">
        <f t="shared" si="12"/>
        <v>0</v>
      </c>
      <c r="K32" s="61">
        <f t="shared" si="6"/>
        <v>0</v>
      </c>
      <c r="L32" s="61">
        <f t="shared" si="7"/>
        <v>0</v>
      </c>
      <c r="M32" s="61">
        <f t="shared" si="9"/>
        <v>0</v>
      </c>
      <c r="N32" s="61">
        <f t="shared" si="10"/>
        <v>0</v>
      </c>
      <c r="O32" s="62">
        <f ca="1" t="shared" si="13"/>
      </c>
      <c r="P32" s="63"/>
    </row>
    <row r="33" spans="1:16" ht="76.5" customHeight="1" hidden="1">
      <c r="A33" s="31"/>
      <c r="B33" s="14">
        <f t="shared" si="0"/>
      </c>
      <c r="C33" s="14">
        <f t="shared" si="1"/>
      </c>
      <c r="D33" s="12">
        <f t="shared" si="8"/>
      </c>
      <c r="E33" s="61">
        <f t="shared" si="2"/>
        <v>0</v>
      </c>
      <c r="F33" s="61">
        <f t="shared" si="3"/>
        <v>0</v>
      </c>
      <c r="G33" s="61">
        <f t="shared" si="4"/>
        <v>0</v>
      </c>
      <c r="H33" s="61">
        <f t="shared" si="5"/>
        <v>0</v>
      </c>
      <c r="I33" s="61">
        <f t="shared" si="11"/>
        <v>0</v>
      </c>
      <c r="J33" s="61">
        <f t="shared" si="12"/>
        <v>0</v>
      </c>
      <c r="K33" s="61">
        <f t="shared" si="6"/>
        <v>0</v>
      </c>
      <c r="L33" s="61">
        <f t="shared" si="7"/>
        <v>0</v>
      </c>
      <c r="M33" s="61">
        <f t="shared" si="9"/>
        <v>0</v>
      </c>
      <c r="N33" s="61">
        <f t="shared" si="10"/>
        <v>0</v>
      </c>
      <c r="O33" s="62">
        <f ca="1" t="shared" si="13"/>
      </c>
      <c r="P33" s="63"/>
    </row>
    <row r="34" spans="1:16" ht="12.75">
      <c r="A34" s="25"/>
      <c r="B34" s="24"/>
      <c r="C34" s="24"/>
      <c r="D34" s="26"/>
      <c r="E34" s="27"/>
      <c r="F34" s="27"/>
      <c r="G34" s="27"/>
      <c r="H34" s="27"/>
      <c r="I34" s="27"/>
      <c r="J34" s="27"/>
      <c r="K34" s="27"/>
      <c r="L34" s="27"/>
      <c r="M34" s="28"/>
      <c r="N34" s="29"/>
      <c r="O34" s="29"/>
      <c r="P34" s="29"/>
    </row>
    <row r="35" spans="1:16" ht="12.75">
      <c r="A35" s="25"/>
      <c r="B35" s="24"/>
      <c r="C35" s="24"/>
      <c r="D35" s="26"/>
      <c r="E35" s="27"/>
      <c r="F35" s="27"/>
      <c r="G35" s="27"/>
      <c r="H35" s="27"/>
      <c r="I35" s="27"/>
      <c r="J35" s="27"/>
      <c r="K35" s="27"/>
      <c r="L35" s="27"/>
      <c r="M35" s="28"/>
      <c r="N35" s="29"/>
      <c r="O35" s="29"/>
      <c r="P35" s="29"/>
    </row>
    <row r="37" ht="12.75">
      <c r="B37" s="53" t="s">
        <v>33</v>
      </c>
    </row>
    <row r="38" spans="2:3" ht="12.75">
      <c r="B38" s="74" t="str">
        <f>Главный_секретарь</f>
        <v>Табакаев В.А.</v>
      </c>
      <c r="C38" s="52"/>
    </row>
  </sheetData>
  <sheetProtection/>
  <mergeCells count="13">
    <mergeCell ref="A9:A10"/>
    <mergeCell ref="B9:B10"/>
    <mergeCell ref="C9:C10"/>
    <mergeCell ref="D9:D10"/>
    <mergeCell ref="E9:F9"/>
    <mergeCell ref="G9:H9"/>
    <mergeCell ref="I9:J9"/>
    <mergeCell ref="K9:L9"/>
    <mergeCell ref="P9:P10"/>
    <mergeCell ref="K3:L3"/>
    <mergeCell ref="M9:M10"/>
    <mergeCell ref="O9:O10"/>
    <mergeCell ref="N9:N10"/>
  </mergeCells>
  <printOptions/>
  <pageMargins left="0.75" right="0.75" top="1" bottom="1" header="0.5" footer="0.5"/>
  <pageSetup fitToHeight="1" fitToWidth="1" horizontalDpi="600" verticalDpi="600" orientation="landscape" paperSize="9" scale="41" r:id="rId2"/>
  <drawing r:id="rId1"/>
</worksheet>
</file>

<file path=xl/worksheets/sheet5.xml><?xml version="1.0" encoding="utf-8"?>
<worksheet xmlns="http://schemas.openxmlformats.org/spreadsheetml/2006/main" xmlns:r="http://schemas.openxmlformats.org/officeDocument/2006/relationships">
  <sheetPr codeName="Лист6">
    <pageSetUpPr fitToPage="1"/>
  </sheetPr>
  <dimension ref="A1:R4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G1" sqref="G1:G16384"/>
    </sheetView>
  </sheetViews>
  <sheetFormatPr defaultColWidth="9.140625" defaultRowHeight="12.75"/>
  <cols>
    <col min="1" max="1" width="8.140625" style="1" bestFit="1" customWidth="1"/>
    <col min="2" max="2" width="24.7109375" style="1" customWidth="1"/>
    <col min="3" max="3" width="36.140625" style="1" customWidth="1"/>
    <col min="4" max="4" width="8.421875" style="1" hidden="1" customWidth="1"/>
    <col min="5" max="7" width="9.7109375" style="1" hidden="1" customWidth="1"/>
    <col min="8" max="8" width="7.8515625" style="1" hidden="1" customWidth="1"/>
    <col min="9" max="11" width="4.7109375" style="1" hidden="1" customWidth="1"/>
    <col min="12" max="12" width="9.28125" style="1" hidden="1" customWidth="1"/>
    <col min="13" max="13" width="8.57421875" style="1" hidden="1" customWidth="1"/>
    <col min="14" max="14" width="9.7109375" style="1" bestFit="1" customWidth="1"/>
    <col min="15" max="15" width="9.7109375" style="1" hidden="1" customWidth="1"/>
    <col min="16" max="16" width="6.7109375" style="1" hidden="1" customWidth="1"/>
    <col min="17" max="17" width="6.7109375" style="1" bestFit="1" customWidth="1"/>
    <col min="18" max="18" width="6.7109375" style="1" customWidth="1"/>
    <col min="19" max="16384" width="9.140625" style="1" customWidth="1"/>
  </cols>
  <sheetData>
    <row r="1" spans="1:14"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E1" s="7"/>
      <c r="F1" s="7"/>
      <c r="G1" s="59"/>
      <c r="H1" s="7"/>
      <c r="I1" s="59"/>
      <c r="J1" s="59"/>
      <c r="K1" s="7"/>
      <c r="L1" s="7"/>
      <c r="M1" s="7"/>
      <c r="N1" s="7"/>
    </row>
    <row r="2" spans="1:14" ht="12.75">
      <c r="A2" s="7"/>
      <c r="B2" s="7"/>
      <c r="C2" s="3" t="s">
        <v>30</v>
      </c>
      <c r="D2" s="7"/>
      <c r="E2" s="7"/>
      <c r="F2" s="59"/>
      <c r="G2" s="7"/>
      <c r="H2" s="7"/>
      <c r="I2" s="7"/>
      <c r="J2" s="7"/>
      <c r="K2" s="7"/>
      <c r="L2" s="7"/>
      <c r="M2" s="7"/>
      <c r="N2" s="7"/>
    </row>
    <row r="3" spans="1:15" ht="12.75">
      <c r="A3" s="7"/>
      <c r="B3" s="7"/>
      <c r="C3" s="3" t="s">
        <v>40</v>
      </c>
      <c r="D3" s="7"/>
      <c r="E3" s="7"/>
      <c r="F3" s="59"/>
      <c r="G3" s="7"/>
      <c r="H3" s="7"/>
      <c r="I3" s="7"/>
      <c r="J3" s="7"/>
      <c r="K3" s="7"/>
      <c r="L3" s="7"/>
      <c r="M3" s="143" t="s">
        <v>34</v>
      </c>
      <c r="N3" s="143"/>
      <c r="O3" s="55"/>
    </row>
    <row r="4" spans="1:15" ht="12.75">
      <c r="A4" s="7"/>
      <c r="B4" s="7"/>
      <c r="C4" s="48" t="str">
        <f>Сводный!$C$4</f>
        <v>Класс судов: R6м</v>
      </c>
      <c r="D4" s="59"/>
      <c r="E4" s="7"/>
      <c r="F4" s="59"/>
      <c r="G4" s="7"/>
      <c r="H4" s="7"/>
      <c r="I4" s="7"/>
      <c r="J4" s="7"/>
      <c r="K4" s="7"/>
      <c r="L4" s="7"/>
      <c r="M4" s="60"/>
      <c r="N4" s="60"/>
      <c r="O4" s="55"/>
    </row>
    <row r="5" spans="1:15" ht="12.75">
      <c r="A5" s="7"/>
      <c r="B5" s="7"/>
      <c r="C5" s="7"/>
      <c r="D5" s="30"/>
      <c r="E5" s="7"/>
      <c r="F5" s="7"/>
      <c r="G5" s="7"/>
      <c r="H5" s="7"/>
      <c r="I5" s="7"/>
      <c r="J5" s="7"/>
      <c r="K5" s="7"/>
      <c r="L5" s="7"/>
      <c r="M5" s="58" t="s">
        <v>24</v>
      </c>
      <c r="N5" s="30"/>
      <c r="O5" s="30"/>
    </row>
    <row r="6" spans="1:14" ht="12.75">
      <c r="A6" s="17"/>
      <c r="B6" s="7"/>
      <c r="C6" s="8" t="str">
        <f>Сводный!$C$6</f>
        <v>Место проведения: р. Лосиха, Первомайский район, Алтайский край</v>
      </c>
      <c r="D6" s="8"/>
      <c r="E6" s="8"/>
      <c r="F6" s="8"/>
      <c r="G6" s="59"/>
      <c r="H6" s="7"/>
      <c r="I6" s="59"/>
      <c r="J6" s="59"/>
      <c r="K6" s="7"/>
      <c r="L6" s="7"/>
      <c r="M6" s="8" t="str">
        <f>Сводный!$K$6</f>
        <v>Дудник А.В. _____________</v>
      </c>
      <c r="N6" s="7"/>
    </row>
    <row r="7" spans="1:15" ht="12.75">
      <c r="A7" s="17"/>
      <c r="B7" s="7"/>
      <c r="C7" s="8" t="str">
        <f>Сводный!$C$7</f>
        <v>Время проведения: 14-21 апреля 2018 г.</v>
      </c>
      <c r="D7" s="8"/>
      <c r="E7" s="10"/>
      <c r="F7" s="10"/>
      <c r="G7" s="59"/>
      <c r="H7" s="7"/>
      <c r="I7" s="59"/>
      <c r="J7" s="59"/>
      <c r="K7" s="7"/>
      <c r="L7" s="7"/>
      <c r="M7" s="56" t="str">
        <f>Сводный!$K$7</f>
        <v>"___" _____________ 2018 г.</v>
      </c>
      <c r="N7" s="7"/>
      <c r="O7" s="7"/>
    </row>
    <row r="8" spans="1:10" s="20" customFormat="1" ht="12.75">
      <c r="A8" s="19"/>
      <c r="B8" s="18"/>
      <c r="C8" s="19"/>
      <c r="D8" s="21"/>
      <c r="E8" s="21"/>
      <c r="F8" s="21"/>
      <c r="G8" s="4"/>
      <c r="I8" s="4"/>
      <c r="J8" s="4"/>
    </row>
    <row r="9" spans="1:18" ht="38.25">
      <c r="A9" s="36" t="s">
        <v>10</v>
      </c>
      <c r="B9" s="13" t="s">
        <v>11</v>
      </c>
      <c r="C9" s="13" t="s">
        <v>12</v>
      </c>
      <c r="D9" s="13" t="s">
        <v>58</v>
      </c>
      <c r="E9" s="36" t="s">
        <v>13</v>
      </c>
      <c r="F9" s="36" t="s">
        <v>14</v>
      </c>
      <c r="G9" s="13" t="s">
        <v>15</v>
      </c>
      <c r="H9" s="36" t="s">
        <v>27</v>
      </c>
      <c r="I9" s="36" t="s">
        <v>0</v>
      </c>
      <c r="J9" s="36" t="s">
        <v>1</v>
      </c>
      <c r="K9" s="36" t="s">
        <v>2</v>
      </c>
      <c r="L9" s="36" t="s">
        <v>104</v>
      </c>
      <c r="M9" s="13" t="s">
        <v>16</v>
      </c>
      <c r="N9" s="32" t="s">
        <v>17</v>
      </c>
      <c r="O9" s="32" t="s">
        <v>18</v>
      </c>
      <c r="P9" s="33" t="s">
        <v>19</v>
      </c>
      <c r="Q9" s="39" t="s">
        <v>20</v>
      </c>
      <c r="R9" s="33" t="s">
        <v>41</v>
      </c>
    </row>
    <row r="10" spans="1:18" ht="78" customHeight="1">
      <c r="A10" s="149">
        <v>20</v>
      </c>
      <c r="B10" s="150" t="str">
        <f>IF(ISBLANK($A10),"",VLOOKUP($A10,Список,3,0))</f>
        <v>"Алтай Сплав"
г. Барнаул
</v>
      </c>
      <c r="C10" s="150" t="str">
        <f>IF(ISBLANK($A10),"",VLOOKUP($A10,Список,4,0))</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D10" s="150" t="str">
        <f>IF(ISBLANK($A10),"",VLOOKUP($A10,Список,7,0))</f>
        <v>
</v>
      </c>
      <c r="E10" s="38">
        <v>0.14722222222222223</v>
      </c>
      <c r="F10" s="38">
        <v>0.14763391203703705</v>
      </c>
      <c r="G10" s="34">
        <f>F10-E10</f>
        <v>0.0004116898148148196</v>
      </c>
      <c r="H10" s="37">
        <v>0</v>
      </c>
      <c r="I10" s="37"/>
      <c r="J10" s="37"/>
      <c r="K10" s="37"/>
      <c r="L10" s="37"/>
      <c r="M10" s="35">
        <f>SUM(H10:L10)</f>
        <v>0</v>
      </c>
      <c r="N10" s="34">
        <f>G10+TIME(,,M10)</f>
        <v>0.0004116898148148196</v>
      </c>
      <c r="O10" s="151">
        <f>IF(MIN(N10,N11)=0,MAX(N10,N11),MIN(N10,N11))</f>
        <v>0.0004116898148148196</v>
      </c>
      <c r="P10" s="152">
        <f ca="1">IF(ISBLANK($A10),"",RANK(O10,OFFSET(O$10,0,0,COUNTA($A$10:$A$210)*2,1),1))</f>
        <v>1</v>
      </c>
      <c r="Q10" s="148">
        <v>1</v>
      </c>
      <c r="R10" s="146">
        <f>IF(ISBLANK(Q10),0,100-5*(Q10-1))</f>
        <v>100</v>
      </c>
    </row>
    <row r="11" spans="1:18" ht="38.25" customHeight="1" hidden="1">
      <c r="A11" s="149"/>
      <c r="B11" s="150"/>
      <c r="C11" s="150"/>
      <c r="D11" s="150"/>
      <c r="E11" s="38"/>
      <c r="F11" s="38"/>
      <c r="G11" s="34">
        <f>F11-E11</f>
        <v>0</v>
      </c>
      <c r="H11" s="37"/>
      <c r="I11" s="37"/>
      <c r="J11" s="37"/>
      <c r="K11" s="37"/>
      <c r="L11" s="37"/>
      <c r="M11" s="35">
        <f>SUM(H11:L11)</f>
        <v>0</v>
      </c>
      <c r="N11" s="34">
        <f>G11+TIME(,,M11)</f>
        <v>0</v>
      </c>
      <c r="O11" s="151"/>
      <c r="P11" s="152"/>
      <c r="Q11" s="148"/>
      <c r="R11" s="146"/>
    </row>
    <row r="12" spans="1:18" ht="78" customHeight="1">
      <c r="A12" s="149">
        <v>1</v>
      </c>
      <c r="B12" s="150" t="str">
        <f>IF(ISBLANK($A12),"",VLOOKUP($A12,Список,3,0))</f>
        <v>"Скат"
г. Бийск
</v>
      </c>
      <c r="C12" s="150" t="str">
        <f>IF(ISBLANK($A12),"",VLOOKUP($A12,Список,4,0))</f>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D12" s="150" t="str">
        <f>IF(ISBLANK($A12),"",VLOOKUP($A12,Список,7,0))</f>
        <v>
</v>
      </c>
      <c r="E12" s="38">
        <v>0.15763888888888888</v>
      </c>
      <c r="F12" s="38">
        <v>0.15807604166666667</v>
      </c>
      <c r="G12" s="34">
        <f>F12-E12</f>
        <v>0.00043715277777778283</v>
      </c>
      <c r="H12" s="37">
        <v>0</v>
      </c>
      <c r="I12" s="37"/>
      <c r="J12" s="37"/>
      <c r="K12" s="37"/>
      <c r="L12" s="37"/>
      <c r="M12" s="35">
        <f>SUM(H12:L12)</f>
        <v>0</v>
      </c>
      <c r="N12" s="34">
        <f>G12+TIME(,,M12)</f>
        <v>0.00043715277777778283</v>
      </c>
      <c r="O12" s="151">
        <f>IF(MIN(N12,N13)=0,MAX(N12,N13),MIN(N12,N13))</f>
        <v>0.00043715277777778283</v>
      </c>
      <c r="P12" s="152">
        <f ca="1">IF(ISBLANK($A12),"",RANK(O12,OFFSET(O$10,0,0,COUNTA($A$10:$A$210)*2,1),1))</f>
        <v>2</v>
      </c>
      <c r="Q12" s="148">
        <v>2</v>
      </c>
      <c r="R12" s="146">
        <f>IF(ISBLANK(Q12),0,100-5*(Q12-1))</f>
        <v>95</v>
      </c>
    </row>
    <row r="13" spans="1:18" ht="38.25" customHeight="1" hidden="1">
      <c r="A13" s="149"/>
      <c r="B13" s="150"/>
      <c r="C13" s="150"/>
      <c r="D13" s="150"/>
      <c r="E13" s="38"/>
      <c r="F13" s="38"/>
      <c r="G13" s="34">
        <f aca="true" t="shared" si="0" ref="G13:G33">F13-E13</f>
        <v>0</v>
      </c>
      <c r="H13" s="37"/>
      <c r="I13" s="37"/>
      <c r="J13" s="37"/>
      <c r="K13" s="37"/>
      <c r="L13" s="37"/>
      <c r="M13" s="35">
        <f aca="true" t="shared" si="1" ref="M13:M33">SUM(H13:L13)</f>
        <v>0</v>
      </c>
      <c r="N13" s="34">
        <f aca="true" t="shared" si="2" ref="N13:N33">G13+TIME(,,M13)</f>
        <v>0</v>
      </c>
      <c r="O13" s="151"/>
      <c r="P13" s="152"/>
      <c r="Q13" s="148"/>
      <c r="R13" s="146"/>
    </row>
    <row r="14" spans="1:18" ht="78" customHeight="1">
      <c r="A14" s="149">
        <v>7</v>
      </c>
      <c r="B14" s="150" t="str">
        <f>IF(ISBLANK($A14),"",VLOOKUP($A14,Список,3,0))</f>
        <v>"Ак-Тур"
г. Барнаул
</v>
      </c>
      <c r="C14" s="150" t="str">
        <f>IF(ISBLANK($A14),"",VLOOKUP($A14,Список,4,0))</f>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D14" s="150" t="str">
        <f>IF(ISBLANK($A14),"",VLOOKUP($A14,Список,7,0))</f>
        <v>
</v>
      </c>
      <c r="E14" s="38">
        <v>0.15416666666666667</v>
      </c>
      <c r="F14" s="38">
        <v>0.15464895833333334</v>
      </c>
      <c r="G14" s="34">
        <f t="shared" si="0"/>
        <v>0.0004822916666666621</v>
      </c>
      <c r="H14" s="37">
        <v>0</v>
      </c>
      <c r="I14" s="37"/>
      <c r="J14" s="37"/>
      <c r="K14" s="37"/>
      <c r="L14" s="37"/>
      <c r="M14" s="35">
        <f t="shared" si="1"/>
        <v>0</v>
      </c>
      <c r="N14" s="34">
        <f t="shared" si="2"/>
        <v>0.0004822916666666621</v>
      </c>
      <c r="O14" s="151">
        <f>IF(MIN(N14,N15)=0,MAX(N14,N15),MIN(N14,N15))</f>
        <v>0.0004822916666666621</v>
      </c>
      <c r="P14" s="152">
        <f ca="1">IF(ISBLANK($A14),"",RANK(O14,OFFSET(O$10,0,0,COUNTA($A$10:$A$210)*2,1),1))</f>
        <v>3</v>
      </c>
      <c r="Q14" s="148">
        <v>3</v>
      </c>
      <c r="R14" s="146">
        <f>IF(ISBLANK(Q14),0,100-5*(Q14-1))</f>
        <v>90</v>
      </c>
    </row>
    <row r="15" spans="1:18" ht="38.25" customHeight="1" hidden="1">
      <c r="A15" s="149"/>
      <c r="B15" s="150"/>
      <c r="C15" s="150"/>
      <c r="D15" s="150"/>
      <c r="E15" s="38"/>
      <c r="F15" s="38"/>
      <c r="G15" s="34">
        <f t="shared" si="0"/>
        <v>0</v>
      </c>
      <c r="H15" s="37"/>
      <c r="I15" s="37"/>
      <c r="J15" s="37"/>
      <c r="K15" s="37"/>
      <c r="L15" s="37"/>
      <c r="M15" s="35">
        <f t="shared" si="1"/>
        <v>0</v>
      </c>
      <c r="N15" s="34">
        <f t="shared" si="2"/>
        <v>0</v>
      </c>
      <c r="O15" s="151"/>
      <c r="P15" s="152"/>
      <c r="Q15" s="148"/>
      <c r="R15" s="146"/>
    </row>
    <row r="16" spans="1:18" ht="38.25" customHeight="1" hidden="1">
      <c r="A16" s="149"/>
      <c r="B16" s="150">
        <f>IF(ISBLANK($A16),"",VLOOKUP($A16,Список,3,0))</f>
      </c>
      <c r="C16" s="150">
        <f>IF(ISBLANK($A16),"",VLOOKUP($A16,Список,4,0))</f>
      </c>
      <c r="D16" s="150">
        <f>IF(ISBLANK($A16),"",VLOOKUP($A16,Список,7,0))</f>
      </c>
      <c r="E16" s="38"/>
      <c r="F16" s="38"/>
      <c r="G16" s="34">
        <f t="shared" si="0"/>
        <v>0</v>
      </c>
      <c r="H16" s="37"/>
      <c r="I16" s="37"/>
      <c r="J16" s="37"/>
      <c r="K16" s="37"/>
      <c r="L16" s="37"/>
      <c r="M16" s="35">
        <f t="shared" si="1"/>
        <v>0</v>
      </c>
      <c r="N16" s="34">
        <f t="shared" si="2"/>
        <v>0</v>
      </c>
      <c r="O16" s="151">
        <f>IF(MIN(N16,N17)=0,MAX(N16,N17),MIN(N16,N17))</f>
        <v>0</v>
      </c>
      <c r="P16" s="152">
        <f ca="1">IF(ISBLANK($A16),"",RANK(O16,OFFSET(O$10,0,0,COUNTA($A$10:$A$210)*2,1),1))</f>
      </c>
      <c r="Q16" s="148"/>
      <c r="R16" s="146">
        <f>IF(ISBLANK(Q16),0,100-5*(Q16-1))</f>
        <v>0</v>
      </c>
    </row>
    <row r="17" spans="1:18" ht="38.25" customHeight="1" hidden="1">
      <c r="A17" s="149"/>
      <c r="B17" s="150"/>
      <c r="C17" s="150"/>
      <c r="D17" s="150"/>
      <c r="E17" s="38"/>
      <c r="F17" s="38"/>
      <c r="G17" s="34">
        <f t="shared" si="0"/>
        <v>0</v>
      </c>
      <c r="H17" s="37"/>
      <c r="I17" s="37"/>
      <c r="J17" s="37"/>
      <c r="K17" s="37"/>
      <c r="L17" s="37"/>
      <c r="M17" s="35">
        <f t="shared" si="1"/>
        <v>0</v>
      </c>
      <c r="N17" s="34">
        <f t="shared" si="2"/>
        <v>0</v>
      </c>
      <c r="O17" s="151"/>
      <c r="P17" s="152"/>
      <c r="Q17" s="148"/>
      <c r="R17" s="146"/>
    </row>
    <row r="18" spans="1:18" ht="38.25" customHeight="1" hidden="1">
      <c r="A18" s="149"/>
      <c r="B18" s="150">
        <f>IF(ISBLANK($A18),"",VLOOKUP($A18,Список,3,0))</f>
      </c>
      <c r="C18" s="150">
        <f>IF(ISBLANK($A18),"",VLOOKUP($A18,Список,4,0))</f>
      </c>
      <c r="D18" s="150">
        <f>IF(ISBLANK($A18),"",VLOOKUP($A18,Список,7,0))</f>
      </c>
      <c r="E18" s="38"/>
      <c r="F18" s="38"/>
      <c r="G18" s="34">
        <f t="shared" si="0"/>
        <v>0</v>
      </c>
      <c r="H18" s="37"/>
      <c r="I18" s="37"/>
      <c r="J18" s="37"/>
      <c r="K18" s="37"/>
      <c r="L18" s="37"/>
      <c r="M18" s="35">
        <f t="shared" si="1"/>
        <v>0</v>
      </c>
      <c r="N18" s="34">
        <f t="shared" si="2"/>
        <v>0</v>
      </c>
      <c r="O18" s="151">
        <f>IF(MIN(N18,N19)=0,MAX(N18,N19),MIN(N18,N19))</f>
        <v>0</v>
      </c>
      <c r="P18" s="152">
        <f ca="1">IF(ISBLANK($A18),"",RANK(O18,OFFSET(O$10,0,0,COUNTA($A$10:$A$210)*2,1),1))</f>
      </c>
      <c r="Q18" s="148"/>
      <c r="R18" s="146">
        <f>IF(ISBLANK(Q18),0,100-5*(Q18-1))</f>
        <v>0</v>
      </c>
    </row>
    <row r="19" spans="1:18" ht="38.25" customHeight="1" hidden="1">
      <c r="A19" s="149"/>
      <c r="B19" s="150"/>
      <c r="C19" s="150"/>
      <c r="D19" s="150"/>
      <c r="E19" s="38"/>
      <c r="F19" s="38"/>
      <c r="G19" s="34">
        <f t="shared" si="0"/>
        <v>0</v>
      </c>
      <c r="H19" s="37"/>
      <c r="I19" s="37"/>
      <c r="J19" s="37"/>
      <c r="K19" s="37"/>
      <c r="L19" s="37"/>
      <c r="M19" s="35">
        <f t="shared" si="1"/>
        <v>0</v>
      </c>
      <c r="N19" s="34">
        <f t="shared" si="2"/>
        <v>0</v>
      </c>
      <c r="O19" s="151"/>
      <c r="P19" s="152"/>
      <c r="Q19" s="148"/>
      <c r="R19" s="146"/>
    </row>
    <row r="20" spans="1:18" ht="38.25" customHeight="1" hidden="1">
      <c r="A20" s="149"/>
      <c r="B20" s="150">
        <f>IF(ISBLANK($A20),"",VLOOKUP($A20,Список,3,0))</f>
      </c>
      <c r="C20" s="150">
        <f>IF(ISBLANK($A20),"",VLOOKUP($A20,Список,4,0))</f>
      </c>
      <c r="D20" s="150">
        <f>IF(ISBLANK($A20),"",VLOOKUP($A20,Список,7,0))</f>
      </c>
      <c r="E20" s="38"/>
      <c r="F20" s="38"/>
      <c r="G20" s="34">
        <f t="shared" si="0"/>
        <v>0</v>
      </c>
      <c r="H20" s="37"/>
      <c r="I20" s="37"/>
      <c r="J20" s="37"/>
      <c r="K20" s="37"/>
      <c r="L20" s="37"/>
      <c r="M20" s="35">
        <f t="shared" si="1"/>
        <v>0</v>
      </c>
      <c r="N20" s="34">
        <f t="shared" si="2"/>
        <v>0</v>
      </c>
      <c r="O20" s="151">
        <f>IF(MIN(N20,N21)=0,MAX(N20,N21),MIN(N20,N21))</f>
        <v>0</v>
      </c>
      <c r="P20" s="152">
        <f ca="1">IF(ISBLANK($A20),"",RANK(O20,OFFSET(O$10,0,0,COUNTA($A$10:$A$210)*2,1),1))</f>
      </c>
      <c r="Q20" s="148"/>
      <c r="R20" s="146">
        <f>IF(ISBLANK(Q20),0,100-5*(Q20-1))</f>
        <v>0</v>
      </c>
    </row>
    <row r="21" spans="1:18" ht="38.25" customHeight="1" hidden="1">
      <c r="A21" s="149"/>
      <c r="B21" s="150"/>
      <c r="C21" s="150"/>
      <c r="D21" s="150"/>
      <c r="E21" s="38"/>
      <c r="F21" s="38"/>
      <c r="G21" s="34">
        <f t="shared" si="0"/>
        <v>0</v>
      </c>
      <c r="H21" s="37"/>
      <c r="I21" s="37"/>
      <c r="J21" s="37"/>
      <c r="K21" s="37"/>
      <c r="L21" s="37"/>
      <c r="M21" s="35">
        <f t="shared" si="1"/>
        <v>0</v>
      </c>
      <c r="N21" s="34">
        <f t="shared" si="2"/>
        <v>0</v>
      </c>
      <c r="O21" s="151"/>
      <c r="P21" s="152"/>
      <c r="Q21" s="148"/>
      <c r="R21" s="146"/>
    </row>
    <row r="22" spans="1:18" ht="38.25" customHeight="1" hidden="1">
      <c r="A22" s="149"/>
      <c r="B22" s="150">
        <f>IF(ISBLANK($A22),"",VLOOKUP($A22,Список,3,0))</f>
      </c>
      <c r="C22" s="150">
        <f>IF(ISBLANK($A22),"",VLOOKUP($A22,Список,4,0))</f>
      </c>
      <c r="D22" s="150">
        <f>IF(ISBLANK($A22),"",VLOOKUP($A22,Список,7,0))</f>
      </c>
      <c r="E22" s="38"/>
      <c r="F22" s="38"/>
      <c r="G22" s="34">
        <f t="shared" si="0"/>
        <v>0</v>
      </c>
      <c r="H22" s="37"/>
      <c r="I22" s="37"/>
      <c r="J22" s="37"/>
      <c r="K22" s="37"/>
      <c r="L22" s="37"/>
      <c r="M22" s="35">
        <f t="shared" si="1"/>
        <v>0</v>
      </c>
      <c r="N22" s="34">
        <f t="shared" si="2"/>
        <v>0</v>
      </c>
      <c r="O22" s="151">
        <f>IF(MIN(N22,N23)=0,MAX(N22,N23),MIN(N22,N23))</f>
        <v>0</v>
      </c>
      <c r="P22" s="152">
        <f ca="1">IF(ISBLANK($A22),"",RANK(O22,OFFSET(O$10,0,0,COUNTA($A$10:$A$210)*2,1),1))</f>
      </c>
      <c r="Q22" s="148"/>
      <c r="R22" s="146">
        <f>IF(ISBLANK(Q22),0,100-5*(Q22-1))</f>
        <v>0</v>
      </c>
    </row>
    <row r="23" spans="1:18" ht="38.25" customHeight="1" hidden="1">
      <c r="A23" s="149"/>
      <c r="B23" s="150"/>
      <c r="C23" s="150"/>
      <c r="D23" s="150"/>
      <c r="E23" s="38"/>
      <c r="F23" s="38"/>
      <c r="G23" s="34">
        <f t="shared" si="0"/>
        <v>0</v>
      </c>
      <c r="H23" s="37"/>
      <c r="I23" s="37"/>
      <c r="J23" s="37"/>
      <c r="K23" s="37"/>
      <c r="L23" s="37"/>
      <c r="M23" s="35">
        <f t="shared" si="1"/>
        <v>0</v>
      </c>
      <c r="N23" s="34">
        <f t="shared" si="2"/>
        <v>0</v>
      </c>
      <c r="O23" s="151"/>
      <c r="P23" s="152"/>
      <c r="Q23" s="148"/>
      <c r="R23" s="146"/>
    </row>
    <row r="24" spans="1:18" ht="38.25" customHeight="1" hidden="1">
      <c r="A24" s="149"/>
      <c r="B24" s="150">
        <f>IF(ISBLANK($A24),"",VLOOKUP($A24,Список,3,0))</f>
      </c>
      <c r="C24" s="150">
        <f>IF(ISBLANK($A24),"",VLOOKUP($A24,Список,4,0))</f>
      </c>
      <c r="D24" s="150">
        <f>IF(ISBLANK($A24),"",VLOOKUP($A24,Список,7,0))</f>
      </c>
      <c r="E24" s="38"/>
      <c r="F24" s="38"/>
      <c r="G24" s="34">
        <f t="shared" si="0"/>
        <v>0</v>
      </c>
      <c r="H24" s="37"/>
      <c r="I24" s="37"/>
      <c r="J24" s="37"/>
      <c r="K24" s="37"/>
      <c r="L24" s="37"/>
      <c r="M24" s="35">
        <f t="shared" si="1"/>
        <v>0</v>
      </c>
      <c r="N24" s="34">
        <f t="shared" si="2"/>
        <v>0</v>
      </c>
      <c r="O24" s="151">
        <f>IF(MIN(N24,N25)=0,MAX(N24,N25),MIN(N24,N25))</f>
        <v>0</v>
      </c>
      <c r="P24" s="152">
        <f ca="1">IF(ISBLANK($A24),"",RANK(O24,OFFSET(O$10,0,0,COUNTA($A$10:$A$210)*2,1),1))</f>
      </c>
      <c r="Q24" s="148"/>
      <c r="R24" s="146">
        <f>IF(ISBLANK(Q24),0,100-5*(Q24-1))</f>
        <v>0</v>
      </c>
    </row>
    <row r="25" spans="1:18" ht="38.25" customHeight="1" hidden="1">
      <c r="A25" s="149"/>
      <c r="B25" s="150"/>
      <c r="C25" s="150"/>
      <c r="D25" s="150"/>
      <c r="E25" s="38"/>
      <c r="F25" s="38"/>
      <c r="G25" s="34">
        <f t="shared" si="0"/>
        <v>0</v>
      </c>
      <c r="H25" s="37"/>
      <c r="I25" s="37"/>
      <c r="J25" s="37"/>
      <c r="K25" s="37"/>
      <c r="L25" s="37"/>
      <c r="M25" s="35">
        <f t="shared" si="1"/>
        <v>0</v>
      </c>
      <c r="N25" s="34">
        <f t="shared" si="2"/>
        <v>0</v>
      </c>
      <c r="O25" s="151"/>
      <c r="P25" s="152"/>
      <c r="Q25" s="148"/>
      <c r="R25" s="146"/>
    </row>
    <row r="26" spans="1:18" ht="38.25" customHeight="1" hidden="1">
      <c r="A26" s="149"/>
      <c r="B26" s="150">
        <f>IF(ISBLANK($A26),"",VLOOKUP($A26,Список,3,0))</f>
      </c>
      <c r="C26" s="150">
        <f>IF(ISBLANK($A26),"",VLOOKUP($A26,Список,4,0))</f>
      </c>
      <c r="D26" s="150">
        <f>IF(ISBLANK($A26),"",VLOOKUP($A26,Список,7,0))</f>
      </c>
      <c r="E26" s="38"/>
      <c r="F26" s="38"/>
      <c r="G26" s="34">
        <f t="shared" si="0"/>
        <v>0</v>
      </c>
      <c r="H26" s="37"/>
      <c r="I26" s="37"/>
      <c r="J26" s="37"/>
      <c r="K26" s="37"/>
      <c r="L26" s="37"/>
      <c r="M26" s="35">
        <f t="shared" si="1"/>
        <v>0</v>
      </c>
      <c r="N26" s="34">
        <f t="shared" si="2"/>
        <v>0</v>
      </c>
      <c r="O26" s="151">
        <f>IF(MIN(N26,N27)=0,MAX(N26,N27),MIN(N26,N27))</f>
        <v>0</v>
      </c>
      <c r="P26" s="152">
        <f ca="1">IF(ISBLANK($A26),"",RANK(O26,OFFSET(O$10,0,0,COUNTA($A$10:$A$210)*2,1),1))</f>
      </c>
      <c r="Q26" s="148"/>
      <c r="R26" s="146">
        <f>IF(ISBLANK(Q26),0,100-5*(Q26-1))</f>
        <v>0</v>
      </c>
    </row>
    <row r="27" spans="1:18" ht="38.25" customHeight="1" hidden="1">
      <c r="A27" s="149"/>
      <c r="B27" s="150"/>
      <c r="C27" s="150"/>
      <c r="D27" s="150"/>
      <c r="E27" s="38"/>
      <c r="F27" s="38"/>
      <c r="G27" s="34">
        <f t="shared" si="0"/>
        <v>0</v>
      </c>
      <c r="H27" s="37"/>
      <c r="I27" s="37"/>
      <c r="J27" s="37"/>
      <c r="K27" s="37"/>
      <c r="L27" s="37"/>
      <c r="M27" s="35">
        <f t="shared" si="1"/>
        <v>0</v>
      </c>
      <c r="N27" s="34">
        <f t="shared" si="2"/>
        <v>0</v>
      </c>
      <c r="O27" s="151"/>
      <c r="P27" s="152"/>
      <c r="Q27" s="148"/>
      <c r="R27" s="146"/>
    </row>
    <row r="28" spans="1:18" ht="38.25" customHeight="1" hidden="1">
      <c r="A28" s="149"/>
      <c r="B28" s="150">
        <f>IF(ISBLANK($A28),"",VLOOKUP($A28,Список,3,0))</f>
      </c>
      <c r="C28" s="150">
        <f>IF(ISBLANK($A28),"",VLOOKUP($A28,Список,4,0))</f>
      </c>
      <c r="D28" s="150">
        <f>IF(ISBLANK($A28),"",VLOOKUP($A28,Список,7,0))</f>
      </c>
      <c r="E28" s="38"/>
      <c r="F28" s="38"/>
      <c r="G28" s="34">
        <f t="shared" si="0"/>
        <v>0</v>
      </c>
      <c r="H28" s="37"/>
      <c r="I28" s="37"/>
      <c r="J28" s="37"/>
      <c r="K28" s="37"/>
      <c r="L28" s="37"/>
      <c r="M28" s="35">
        <f t="shared" si="1"/>
        <v>0</v>
      </c>
      <c r="N28" s="34">
        <f t="shared" si="2"/>
        <v>0</v>
      </c>
      <c r="O28" s="151">
        <f>IF(MIN(N28,N29)=0,MAX(N28,N29),MIN(N28,N29))</f>
        <v>0</v>
      </c>
      <c r="P28" s="152">
        <f ca="1">IF(ISBLANK($A28),"",RANK(O28,OFFSET(O$10,0,0,COUNTA($A$10:$A$210)*2,1),1))</f>
      </c>
      <c r="Q28" s="148"/>
      <c r="R28" s="146">
        <f>IF(ISBLANK(Q28),0,100-5*(Q28-1))</f>
        <v>0</v>
      </c>
    </row>
    <row r="29" spans="1:18" ht="38.25" customHeight="1" hidden="1">
      <c r="A29" s="149"/>
      <c r="B29" s="150"/>
      <c r="C29" s="150"/>
      <c r="D29" s="150"/>
      <c r="E29" s="38"/>
      <c r="F29" s="38"/>
      <c r="G29" s="34">
        <f t="shared" si="0"/>
        <v>0</v>
      </c>
      <c r="H29" s="37"/>
      <c r="I29" s="37"/>
      <c r="J29" s="37"/>
      <c r="K29" s="37"/>
      <c r="L29" s="37"/>
      <c r="M29" s="35">
        <f t="shared" si="1"/>
        <v>0</v>
      </c>
      <c r="N29" s="34">
        <f t="shared" si="2"/>
        <v>0</v>
      </c>
      <c r="O29" s="151"/>
      <c r="P29" s="152"/>
      <c r="Q29" s="148"/>
      <c r="R29" s="146"/>
    </row>
    <row r="30" spans="1:18" ht="38.25" customHeight="1" hidden="1">
      <c r="A30" s="149"/>
      <c r="B30" s="150">
        <f>IF(ISBLANK($A30),"",VLOOKUP($A30,Список,3,0))</f>
      </c>
      <c r="C30" s="150">
        <f>IF(ISBLANK($A30),"",VLOOKUP($A30,Список,4,0))</f>
      </c>
      <c r="D30" s="150">
        <f>IF(ISBLANK($A30),"",VLOOKUP($A30,Список,7,0))</f>
      </c>
      <c r="E30" s="38"/>
      <c r="F30" s="38"/>
      <c r="G30" s="34">
        <f t="shared" si="0"/>
        <v>0</v>
      </c>
      <c r="H30" s="37"/>
      <c r="I30" s="37"/>
      <c r="J30" s="37"/>
      <c r="K30" s="37"/>
      <c r="L30" s="37"/>
      <c r="M30" s="35">
        <f t="shared" si="1"/>
        <v>0</v>
      </c>
      <c r="N30" s="34">
        <f t="shared" si="2"/>
        <v>0</v>
      </c>
      <c r="O30" s="151">
        <f>IF(MIN(N30,N31)=0,MAX(N30,N31),MIN(N30,N31))</f>
        <v>0</v>
      </c>
      <c r="P30" s="152">
        <f ca="1">IF(ISBLANK($A30),"",RANK(O30,OFFSET(O$10,0,0,COUNTA($A$10:$A$210)*2,1),1))</f>
      </c>
      <c r="Q30" s="148"/>
      <c r="R30" s="146">
        <f>IF(ISBLANK(Q30),0,100-5*(Q30-1))</f>
        <v>0</v>
      </c>
    </row>
    <row r="31" spans="1:18" ht="38.25" customHeight="1" hidden="1">
      <c r="A31" s="149"/>
      <c r="B31" s="150"/>
      <c r="C31" s="150"/>
      <c r="D31" s="150"/>
      <c r="E31" s="38"/>
      <c r="F31" s="38"/>
      <c r="G31" s="34">
        <f t="shared" si="0"/>
        <v>0</v>
      </c>
      <c r="H31" s="37"/>
      <c r="I31" s="37"/>
      <c r="J31" s="37"/>
      <c r="K31" s="37"/>
      <c r="L31" s="37"/>
      <c r="M31" s="35">
        <f t="shared" si="1"/>
        <v>0</v>
      </c>
      <c r="N31" s="34">
        <f t="shared" si="2"/>
        <v>0</v>
      </c>
      <c r="O31" s="151"/>
      <c r="P31" s="152"/>
      <c r="Q31" s="148"/>
      <c r="R31" s="146"/>
    </row>
    <row r="32" spans="1:18" ht="38.25" customHeight="1" hidden="1">
      <c r="A32" s="149"/>
      <c r="B32" s="150">
        <f>IF(ISBLANK($A32),"",VLOOKUP($A32,Список,3,0))</f>
      </c>
      <c r="C32" s="150">
        <f>IF(ISBLANK($A32),"",VLOOKUP($A32,Список,4,0))</f>
      </c>
      <c r="D32" s="150">
        <f>IF(ISBLANK($A32),"",VLOOKUP($A32,Список,7,0))</f>
      </c>
      <c r="E32" s="38"/>
      <c r="F32" s="38"/>
      <c r="G32" s="34">
        <f t="shared" si="0"/>
        <v>0</v>
      </c>
      <c r="H32" s="37"/>
      <c r="I32" s="37"/>
      <c r="J32" s="37"/>
      <c r="K32" s="37"/>
      <c r="L32" s="37"/>
      <c r="M32" s="35">
        <f t="shared" si="1"/>
        <v>0</v>
      </c>
      <c r="N32" s="34">
        <f t="shared" si="2"/>
        <v>0</v>
      </c>
      <c r="O32" s="151">
        <f>IF(MIN(N32,N33)=0,MAX(N32,N33),MIN(N32,N33))</f>
        <v>0</v>
      </c>
      <c r="P32" s="152">
        <f ca="1">IF(ISBLANK($A32),"",RANK(O32,OFFSET(O$10,0,0,COUNTA($A$10:$A$210)*2,1),1))</f>
      </c>
      <c r="Q32" s="148"/>
      <c r="R32" s="146">
        <f>IF(ISBLANK(Q32),0,100-5*(Q32-1))</f>
        <v>0</v>
      </c>
    </row>
    <row r="33" spans="1:18" ht="38.25" customHeight="1" hidden="1">
      <c r="A33" s="149"/>
      <c r="B33" s="150"/>
      <c r="C33" s="150"/>
      <c r="D33" s="150"/>
      <c r="E33" s="38"/>
      <c r="F33" s="38"/>
      <c r="G33" s="34">
        <f t="shared" si="0"/>
        <v>0</v>
      </c>
      <c r="H33" s="37"/>
      <c r="I33" s="37"/>
      <c r="J33" s="37"/>
      <c r="K33" s="37"/>
      <c r="L33" s="37"/>
      <c r="M33" s="35">
        <f t="shared" si="1"/>
        <v>0</v>
      </c>
      <c r="N33" s="34">
        <f t="shared" si="2"/>
        <v>0</v>
      </c>
      <c r="O33" s="151"/>
      <c r="P33" s="152"/>
      <c r="Q33" s="148"/>
      <c r="R33" s="146"/>
    </row>
    <row r="34" spans="1:18" ht="38.25" customHeight="1" hidden="1">
      <c r="A34" s="149"/>
      <c r="B34" s="150">
        <f>IF(ISBLANK($A34),"",VLOOKUP($A34,Список,3,0))</f>
      </c>
      <c r="C34" s="150">
        <f>IF(ISBLANK($A34),"",VLOOKUP($A34,Список,4,0))</f>
      </c>
      <c r="D34" s="150">
        <f>IF(ISBLANK($A34),"",VLOOKUP($A34,Список,7,0))</f>
      </c>
      <c r="E34" s="38"/>
      <c r="F34" s="38"/>
      <c r="G34" s="34">
        <f>F34-E34</f>
        <v>0</v>
      </c>
      <c r="H34" s="37"/>
      <c r="I34" s="37"/>
      <c r="J34" s="37"/>
      <c r="K34" s="37"/>
      <c r="L34" s="37"/>
      <c r="M34" s="35">
        <f>SUM(H34:L34)</f>
        <v>0</v>
      </c>
      <c r="N34" s="34">
        <f>G34+TIME(,,M34)</f>
        <v>0</v>
      </c>
      <c r="O34" s="151">
        <f>IF(MIN(N34,N35)=0,MAX(N34,N35),MIN(N34,N35))</f>
        <v>0</v>
      </c>
      <c r="P34" s="152">
        <f ca="1">IF(ISBLANK($A34),"",RANK(O34,OFFSET(O$10,0,0,COUNTA($A$10:$A$210)*2,1),1))</f>
      </c>
      <c r="Q34" s="148"/>
      <c r="R34" s="146">
        <f>IF(ISBLANK(Q34),0,100-5*(Q34-1))</f>
        <v>0</v>
      </c>
    </row>
    <row r="35" spans="1:18" ht="38.25" customHeight="1" hidden="1">
      <c r="A35" s="149"/>
      <c r="B35" s="150"/>
      <c r="C35" s="150"/>
      <c r="D35" s="150"/>
      <c r="E35" s="38"/>
      <c r="F35" s="38"/>
      <c r="G35" s="34">
        <f>F35-E35</f>
        <v>0</v>
      </c>
      <c r="H35" s="37"/>
      <c r="I35" s="37"/>
      <c r="J35" s="37"/>
      <c r="K35" s="37"/>
      <c r="L35" s="37"/>
      <c r="M35" s="35">
        <f>SUM(H35:L35)</f>
        <v>0</v>
      </c>
      <c r="N35" s="34">
        <f>G35+TIME(,,M35)</f>
        <v>0</v>
      </c>
      <c r="O35" s="151"/>
      <c r="P35" s="152"/>
      <c r="Q35" s="148"/>
      <c r="R35" s="146"/>
    </row>
    <row r="36" spans="1:18" ht="12.75">
      <c r="A36" s="128"/>
      <c r="B36" s="128"/>
      <c r="C36" s="128"/>
      <c r="D36" s="128"/>
      <c r="E36" s="128"/>
      <c r="F36" s="128"/>
      <c r="G36" s="128"/>
      <c r="H36" s="128"/>
      <c r="I36" s="128"/>
      <c r="J36" s="128"/>
      <c r="K36" s="128"/>
      <c r="L36" s="128"/>
      <c r="M36" s="128"/>
      <c r="N36" s="128"/>
      <c r="O36" s="128"/>
      <c r="P36" s="128"/>
      <c r="Q36" s="128"/>
      <c r="R36" s="128"/>
    </row>
    <row r="39" spans="2:3" ht="12.75">
      <c r="B39" s="53" t="s">
        <v>33</v>
      </c>
      <c r="C39" s="23"/>
    </row>
    <row r="40" spans="2:3" ht="12.75">
      <c r="B40" s="54" t="str">
        <f>Сводный!$B$38</f>
        <v>Табакаев В.А.</v>
      </c>
      <c r="C40" s="52"/>
    </row>
  </sheetData>
  <sheetProtection/>
  <mergeCells count="105">
    <mergeCell ref="C10:C11"/>
    <mergeCell ref="M3:N3"/>
    <mergeCell ref="O10:O11"/>
    <mergeCell ref="P34:P35"/>
    <mergeCell ref="P10:P11"/>
    <mergeCell ref="R10:R11"/>
    <mergeCell ref="R34:R35"/>
    <mergeCell ref="D10:D11"/>
    <mergeCell ref="D34:D35"/>
    <mergeCell ref="Q10:Q11"/>
    <mergeCell ref="A10:A11"/>
    <mergeCell ref="B10:B11"/>
    <mergeCell ref="O34:O35"/>
    <mergeCell ref="A34:A35"/>
    <mergeCell ref="C34:C35"/>
    <mergeCell ref="B34:B35"/>
    <mergeCell ref="A12:A13"/>
    <mergeCell ref="B12:B13"/>
    <mergeCell ref="C12:C13"/>
    <mergeCell ref="A16:A17"/>
    <mergeCell ref="Q34:Q35"/>
    <mergeCell ref="D12:D13"/>
    <mergeCell ref="O12:O13"/>
    <mergeCell ref="P12:P13"/>
    <mergeCell ref="R12:R13"/>
    <mergeCell ref="A14:A15"/>
    <mergeCell ref="B14:B15"/>
    <mergeCell ref="C14:C15"/>
    <mergeCell ref="D14:D15"/>
    <mergeCell ref="O14:O15"/>
    <mergeCell ref="P14:P15"/>
    <mergeCell ref="Q14:Q15"/>
    <mergeCell ref="R14:R15"/>
    <mergeCell ref="C16:C17"/>
    <mergeCell ref="D16:D17"/>
    <mergeCell ref="O16:O17"/>
    <mergeCell ref="P16:P17"/>
    <mergeCell ref="Q16:Q17"/>
    <mergeCell ref="Q12:Q13"/>
    <mergeCell ref="R16:R17"/>
    <mergeCell ref="A18:A19"/>
    <mergeCell ref="B18:B19"/>
    <mergeCell ref="C18:C19"/>
    <mergeCell ref="D18:D19"/>
    <mergeCell ref="O18:O19"/>
    <mergeCell ref="P18:P19"/>
    <mergeCell ref="Q18:Q19"/>
    <mergeCell ref="R18:R19"/>
    <mergeCell ref="B16:B17"/>
    <mergeCell ref="A20:A21"/>
    <mergeCell ref="B20:B21"/>
    <mergeCell ref="C20:C21"/>
    <mergeCell ref="D20:D21"/>
    <mergeCell ref="O20:O21"/>
    <mergeCell ref="P20:P21"/>
    <mergeCell ref="Q20:Q21"/>
    <mergeCell ref="R20:R21"/>
    <mergeCell ref="A22:A23"/>
    <mergeCell ref="B22:B23"/>
    <mergeCell ref="C22:C23"/>
    <mergeCell ref="D22:D23"/>
    <mergeCell ref="O22:O23"/>
    <mergeCell ref="P22:P23"/>
    <mergeCell ref="Q22:Q23"/>
    <mergeCell ref="R22:R23"/>
    <mergeCell ref="A24:A25"/>
    <mergeCell ref="B24:B25"/>
    <mergeCell ref="C24:C25"/>
    <mergeCell ref="D24:D25"/>
    <mergeCell ref="O24:O25"/>
    <mergeCell ref="P24:P25"/>
    <mergeCell ref="Q24:Q25"/>
    <mergeCell ref="R24:R25"/>
    <mergeCell ref="A26:A27"/>
    <mergeCell ref="B26:B27"/>
    <mergeCell ref="C26:C27"/>
    <mergeCell ref="D26:D27"/>
    <mergeCell ref="O26:O27"/>
    <mergeCell ref="P26:P27"/>
    <mergeCell ref="Q26:Q27"/>
    <mergeCell ref="R26:R27"/>
    <mergeCell ref="A28:A29"/>
    <mergeCell ref="B28:B29"/>
    <mergeCell ref="C28:C29"/>
    <mergeCell ref="D28:D29"/>
    <mergeCell ref="O28:O29"/>
    <mergeCell ref="P28:P29"/>
    <mergeCell ref="Q28:Q29"/>
    <mergeCell ref="R28:R29"/>
    <mergeCell ref="A30:A31"/>
    <mergeCell ref="B30:B31"/>
    <mergeCell ref="C30:C31"/>
    <mergeCell ref="D30:D31"/>
    <mergeCell ref="O30:O31"/>
    <mergeCell ref="P30:P31"/>
    <mergeCell ref="Q30:Q31"/>
    <mergeCell ref="R30:R31"/>
    <mergeCell ref="Q32:Q33"/>
    <mergeCell ref="R32:R33"/>
    <mergeCell ref="A32:A33"/>
    <mergeCell ref="B32:B33"/>
    <mergeCell ref="C32:C33"/>
    <mergeCell ref="D32:D33"/>
    <mergeCell ref="O32:O33"/>
    <mergeCell ref="P32:P33"/>
  </mergeCells>
  <printOptions/>
  <pageMargins left="0.75" right="0.75" top="1" bottom="1" header="0.5" footer="0.5"/>
  <pageSetup fitToHeight="1" fitToWidth="1" horizontalDpi="600" verticalDpi="600" orientation="landscape" paperSize="9" scale="66" r:id="rId2"/>
  <drawing r:id="rId1"/>
</worksheet>
</file>

<file path=xl/worksheets/sheet6.xml><?xml version="1.0" encoding="utf-8"?>
<worksheet xmlns="http://schemas.openxmlformats.org/spreadsheetml/2006/main" xmlns:r="http://schemas.openxmlformats.org/officeDocument/2006/relationships">
  <sheetPr codeName="Лист7">
    <pageSetUpPr fitToPage="1"/>
  </sheetPr>
  <dimension ref="A1:O20"/>
  <sheetViews>
    <sheetView zoomScalePageLayoutView="0" workbookViewId="0" topLeftCell="A1">
      <pane xSplit="4" ySplit="9" topLeftCell="E10" activePane="bottomRight" state="frozen"/>
      <selection pane="topLeft" activeCell="D160" sqref="D160:D165"/>
      <selection pane="topRight" activeCell="D160" sqref="D160:D165"/>
      <selection pane="bottomLeft" activeCell="D160" sqref="D160:D165"/>
      <selection pane="bottomRight" activeCell="K10" sqref="K10"/>
    </sheetView>
  </sheetViews>
  <sheetFormatPr defaultColWidth="9.140625" defaultRowHeight="12.75"/>
  <cols>
    <col min="1" max="1" width="8.140625" style="1" bestFit="1" customWidth="1"/>
    <col min="2" max="2" width="24.7109375" style="1" customWidth="1"/>
    <col min="3" max="3" width="35.00390625" style="1" customWidth="1"/>
    <col min="4" max="4" width="9.28125" style="1" hidden="1" customWidth="1"/>
    <col min="5" max="6" width="9.7109375" style="1" hidden="1" customWidth="1"/>
    <col min="7" max="7" width="9.7109375" style="1" bestFit="1" customWidth="1"/>
    <col min="8" max="8" width="7.8515625" style="1" bestFit="1" customWidth="1"/>
    <col min="9" max="9" width="4.7109375" style="1" hidden="1" customWidth="1"/>
    <col min="10" max="10" width="8.57421875" style="1" bestFit="1" customWidth="1"/>
    <col min="11" max="11" width="9.7109375" style="1" bestFit="1" customWidth="1"/>
    <col min="12" max="12" width="9.7109375" style="1" hidden="1" customWidth="1"/>
    <col min="13" max="13" width="6.7109375" style="1" hidden="1" customWidth="1"/>
    <col min="14" max="14" width="6.7109375" style="1" bestFit="1" customWidth="1"/>
    <col min="15" max="15" width="6.7109375" style="1" customWidth="1"/>
    <col min="16"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1" ht="12.75">
      <c r="A3" s="7"/>
      <c r="B3" s="7"/>
      <c r="C3" s="3" t="s">
        <v>39</v>
      </c>
      <c r="D3" s="7"/>
      <c r="F3" s="6"/>
      <c r="J3" s="143" t="s">
        <v>34</v>
      </c>
      <c r="K3" s="143"/>
    </row>
    <row r="4" spans="1:11" ht="12.75">
      <c r="A4" s="7"/>
      <c r="B4" s="7"/>
      <c r="C4" s="48" t="str">
        <f>Сводный!$C$4</f>
        <v>Класс судов: R6м</v>
      </c>
      <c r="D4" s="59"/>
      <c r="F4" s="6"/>
      <c r="J4" s="55"/>
      <c r="K4" s="55"/>
    </row>
    <row r="5" spans="1:11" ht="12.75">
      <c r="A5" s="7"/>
      <c r="B5" s="7"/>
      <c r="C5" s="7"/>
      <c r="D5" s="30"/>
      <c r="J5" s="58" t="s">
        <v>24</v>
      </c>
      <c r="K5" s="30"/>
    </row>
    <row r="6" spans="1:10" ht="12.75">
      <c r="A6" s="17"/>
      <c r="B6" s="7"/>
      <c r="C6" s="8" t="str">
        <f>Сводный!$C$6</f>
        <v>Место проведения: р. Лосиха, Первомайский район, Алтайский край</v>
      </c>
      <c r="D6" s="8"/>
      <c r="E6" s="9"/>
      <c r="F6" s="9"/>
      <c r="G6" s="15"/>
      <c r="I6" s="15"/>
      <c r="J6" s="8" t="str">
        <f>Сводный!$K$6</f>
        <v>Дудник А.В. _____________</v>
      </c>
    </row>
    <row r="7" spans="1:11" ht="12.75">
      <c r="A7" s="17"/>
      <c r="B7" s="7"/>
      <c r="C7" s="8" t="str">
        <f>Сводный!$C$7</f>
        <v>Время проведения: 14-21 апреля 2018 г.</v>
      </c>
      <c r="D7" s="8"/>
      <c r="E7" s="11"/>
      <c r="F7" s="11"/>
      <c r="G7" s="15"/>
      <c r="I7" s="15"/>
      <c r="J7" s="56" t="str">
        <f>Сводный!$K$7</f>
        <v>"___" _____________ 2018 г.</v>
      </c>
      <c r="K7" s="7"/>
    </row>
    <row r="8" spans="1:9" s="20" customFormat="1" ht="12.75">
      <c r="A8" s="19"/>
      <c r="B8" s="18"/>
      <c r="C8" s="19"/>
      <c r="D8" s="21"/>
      <c r="E8" s="21"/>
      <c r="F8" s="21"/>
      <c r="G8" s="4"/>
      <c r="I8" s="4"/>
    </row>
    <row r="9" spans="1:15" ht="38.25">
      <c r="A9" s="36" t="s">
        <v>10</v>
      </c>
      <c r="B9" s="13" t="s">
        <v>11</v>
      </c>
      <c r="C9" s="13" t="s">
        <v>12</v>
      </c>
      <c r="D9" s="13" t="s">
        <v>58</v>
      </c>
      <c r="E9" s="36" t="s">
        <v>13</v>
      </c>
      <c r="F9" s="36" t="s">
        <v>14</v>
      </c>
      <c r="G9" s="13" t="s">
        <v>15</v>
      </c>
      <c r="H9" s="36" t="s">
        <v>27</v>
      </c>
      <c r="I9" s="36" t="s">
        <v>0</v>
      </c>
      <c r="J9" s="13" t="s">
        <v>16</v>
      </c>
      <c r="K9" s="32" t="s">
        <v>17</v>
      </c>
      <c r="L9" s="32" t="s">
        <v>18</v>
      </c>
      <c r="M9" s="33" t="s">
        <v>19</v>
      </c>
      <c r="N9" s="39" t="s">
        <v>20</v>
      </c>
      <c r="O9" s="33" t="s">
        <v>41</v>
      </c>
    </row>
    <row r="10" spans="1:15" ht="39" customHeight="1">
      <c r="A10" s="149">
        <v>1</v>
      </c>
      <c r="B10" s="150" t="str">
        <f>IF(ISBLANK($A10),"",VLOOKUP($A10,Список,3,0))</f>
        <v>"Скат"
г. Бийск
</v>
      </c>
      <c r="C10" s="150" t="str">
        <f>IF(ISBLANK($A10),"",VLOOKUP($A10,Список,4,0))</f>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D10" s="150" t="str">
        <f>IF(ISBLANK($A10),"",VLOOKUP($A10,Список,7,0))</f>
        <v>
</v>
      </c>
      <c r="E10" s="38">
        <v>0.2236111111111111</v>
      </c>
      <c r="F10" s="38">
        <v>0.2239730324074074</v>
      </c>
      <c r="G10" s="34">
        <f aca="true" t="shared" si="0" ref="G10:G15">F10-E10</f>
        <v>0.0003619212962963081</v>
      </c>
      <c r="H10" s="37">
        <v>0</v>
      </c>
      <c r="I10" s="37"/>
      <c r="J10" s="35">
        <f aca="true" t="shared" si="1" ref="J10:J15">SUM(H10:I10)</f>
        <v>0</v>
      </c>
      <c r="K10" s="34">
        <f aca="true" t="shared" si="2" ref="K10:K15">G10+TIME(,,J10)</f>
        <v>0.0003619212962963081</v>
      </c>
      <c r="L10" s="151">
        <f>IF(MIN(K10,K11)=0,MAX(K10,K11),MIN(K10,K11))</f>
        <v>0.0003619212962963081</v>
      </c>
      <c r="M10" s="152">
        <f ca="1">IF(ISBLANK($A10),"",RANK(L10,OFFSET(L$10,0,0,COUNTA($A$10:$A$170)*2,1),1))</f>
        <v>1</v>
      </c>
      <c r="N10" s="148">
        <v>1</v>
      </c>
      <c r="O10" s="146">
        <f>IF(ISBLANK(N10),0,200-10*(N10-1))</f>
        <v>200</v>
      </c>
    </row>
    <row r="11" spans="1:15" ht="39" customHeight="1" hidden="1">
      <c r="A11" s="149"/>
      <c r="B11" s="150"/>
      <c r="C11" s="150"/>
      <c r="D11" s="150"/>
      <c r="E11" s="38"/>
      <c r="F11" s="38"/>
      <c r="G11" s="34">
        <f t="shared" si="0"/>
        <v>0</v>
      </c>
      <c r="H11" s="37"/>
      <c r="I11" s="37"/>
      <c r="J11" s="35">
        <f t="shared" si="1"/>
        <v>0</v>
      </c>
      <c r="K11" s="34">
        <f t="shared" si="2"/>
        <v>0</v>
      </c>
      <c r="L11" s="151"/>
      <c r="M11" s="152"/>
      <c r="N11" s="148"/>
      <c r="O11" s="146"/>
    </row>
    <row r="12" spans="1:15" ht="39" customHeight="1">
      <c r="A12" s="149">
        <v>20</v>
      </c>
      <c r="B12" s="150" t="str">
        <f>IF(ISBLANK($A12),"",VLOOKUP($A12,Список,3,0))</f>
        <v>"Алтай Сплав"
г. Барнаул
</v>
      </c>
      <c r="C12" s="150" t="str">
        <f>IF(ISBLANK($A12),"",VLOOKUP($A12,Список,4,0))</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D12" s="150" t="str">
        <f>IF(ISBLANK($A12),"",VLOOKUP($A12,Список,7,0))</f>
        <v>
</v>
      </c>
      <c r="E12" s="38">
        <v>0.2236111111111111</v>
      </c>
      <c r="F12" s="38">
        <v>0.2239796296296296</v>
      </c>
      <c r="G12" s="34">
        <f t="shared" si="0"/>
        <v>0.000368518518518518</v>
      </c>
      <c r="H12" s="37">
        <v>0</v>
      </c>
      <c r="I12" s="37"/>
      <c r="J12" s="35">
        <f t="shared" si="1"/>
        <v>0</v>
      </c>
      <c r="K12" s="34">
        <f t="shared" si="2"/>
        <v>0.000368518518518518</v>
      </c>
      <c r="L12" s="151">
        <f>IF(MIN(K12,K13)=0,MAX(K12,K13),MIN(K12,K13))</f>
        <v>0.000368518518518518</v>
      </c>
      <c r="M12" s="152">
        <f ca="1">IF(ISBLANK($A12),"",RANK(L12,OFFSET(L$10,0,0,COUNTA($A$10:$A$170)*2,1),1))</f>
        <v>2</v>
      </c>
      <c r="N12" s="148">
        <v>2</v>
      </c>
      <c r="O12" s="146">
        <f>IF(ISBLANK(N12),0,200-10*(N12-1))</f>
        <v>190</v>
      </c>
    </row>
    <row r="13" spans="1:15" ht="39" customHeight="1" hidden="1">
      <c r="A13" s="149"/>
      <c r="B13" s="150"/>
      <c r="C13" s="150"/>
      <c r="D13" s="150"/>
      <c r="E13" s="38"/>
      <c r="F13" s="38"/>
      <c r="G13" s="34">
        <f t="shared" si="0"/>
        <v>0</v>
      </c>
      <c r="H13" s="37"/>
      <c r="I13" s="37"/>
      <c r="J13" s="35">
        <f t="shared" si="1"/>
        <v>0</v>
      </c>
      <c r="K13" s="34">
        <f t="shared" si="2"/>
        <v>0</v>
      </c>
      <c r="L13" s="151"/>
      <c r="M13" s="152"/>
      <c r="N13" s="148"/>
      <c r="O13" s="146"/>
    </row>
    <row r="14" spans="1:15" ht="39" customHeight="1">
      <c r="A14" s="149">
        <v>7</v>
      </c>
      <c r="B14" s="150" t="str">
        <f>IF(ISBLANK($A14),"",VLOOKUP($A14,Список,3,0))</f>
        <v>"Ак-Тур"
г. Барнаул
</v>
      </c>
      <c r="C14" s="150" t="str">
        <f>IF(ISBLANK($A14),"",VLOOKUP($A14,Список,4,0))</f>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D14" s="150" t="str">
        <f>IF(ISBLANK($A14),"",VLOOKUP($A14,Список,7,0))</f>
        <v>
</v>
      </c>
      <c r="E14" s="38">
        <v>0.2111111111111111</v>
      </c>
      <c r="F14" s="38">
        <v>0.21150520833333333</v>
      </c>
      <c r="G14" s="34">
        <f t="shared" si="0"/>
        <v>0.00039409722222222276</v>
      </c>
      <c r="H14" s="37">
        <v>0</v>
      </c>
      <c r="I14" s="37"/>
      <c r="J14" s="35">
        <f t="shared" si="1"/>
        <v>0</v>
      </c>
      <c r="K14" s="34">
        <f t="shared" si="2"/>
        <v>0.00039409722222222276</v>
      </c>
      <c r="L14" s="151">
        <f>IF(MIN(K14,K15)=0,MAX(K14,K15),MIN(K14,K15))</f>
        <v>0.00039409722222222276</v>
      </c>
      <c r="M14" s="152">
        <f ca="1">IF(ISBLANK($A14),"",RANK(L14,OFFSET(L$10,0,0,COUNTA($A$10:$A$170)*2,1),1))</f>
        <v>3</v>
      </c>
      <c r="N14" s="148">
        <v>3</v>
      </c>
      <c r="O14" s="146">
        <f>IF(ISBLANK(N14),0,200-10*(N14-1))</f>
        <v>180</v>
      </c>
    </row>
    <row r="15" spans="1:15" ht="39" customHeight="1" hidden="1">
      <c r="A15" s="149"/>
      <c r="B15" s="150"/>
      <c r="C15" s="150"/>
      <c r="D15" s="150"/>
      <c r="E15" s="38"/>
      <c r="F15" s="38"/>
      <c r="G15" s="34">
        <f t="shared" si="0"/>
        <v>0</v>
      </c>
      <c r="H15" s="37"/>
      <c r="I15" s="37"/>
      <c r="J15" s="35">
        <f t="shared" si="1"/>
        <v>0</v>
      </c>
      <c r="K15" s="34">
        <f t="shared" si="2"/>
        <v>0</v>
      </c>
      <c r="L15" s="151"/>
      <c r="M15" s="152"/>
      <c r="N15" s="148"/>
      <c r="O15" s="146"/>
    </row>
    <row r="16" spans="1:15" ht="12.75">
      <c r="A16" s="128"/>
      <c r="B16" s="128"/>
      <c r="C16" s="128"/>
      <c r="D16" s="128"/>
      <c r="E16" s="128"/>
      <c r="F16" s="128"/>
      <c r="G16" s="128"/>
      <c r="H16" s="128"/>
      <c r="I16" s="128"/>
      <c r="J16" s="128"/>
      <c r="K16" s="128"/>
      <c r="L16" s="128"/>
      <c r="M16" s="128"/>
      <c r="N16" s="128"/>
      <c r="O16" s="128"/>
    </row>
    <row r="19" spans="2:3" ht="12.75">
      <c r="B19" s="53" t="s">
        <v>33</v>
      </c>
      <c r="C19" s="23"/>
    </row>
    <row r="20" spans="2:3" ht="12.75">
      <c r="B20" s="54" t="str">
        <f>Сводный!$B$38</f>
        <v>Табакаев В.А.</v>
      </c>
      <c r="C20" s="52"/>
    </row>
  </sheetData>
  <sheetProtection/>
  <mergeCells count="25">
    <mergeCell ref="O10:O11"/>
    <mergeCell ref="M10:M11"/>
    <mergeCell ref="L10:L11"/>
    <mergeCell ref="O12:O13"/>
    <mergeCell ref="J3:K3"/>
    <mergeCell ref="D10:D11"/>
    <mergeCell ref="N10:N11"/>
    <mergeCell ref="N12:N13"/>
    <mergeCell ref="O14:O15"/>
    <mergeCell ref="N14:N15"/>
    <mergeCell ref="C10:C11"/>
    <mergeCell ref="A10:A11"/>
    <mergeCell ref="B10:B11"/>
    <mergeCell ref="B14:B15"/>
    <mergeCell ref="C14:C15"/>
    <mergeCell ref="D14:D15"/>
    <mergeCell ref="L14:L15"/>
    <mergeCell ref="M14:M15"/>
    <mergeCell ref="A14:A15"/>
    <mergeCell ref="B12:B13"/>
    <mergeCell ref="C12:C13"/>
    <mergeCell ref="D12:D13"/>
    <mergeCell ref="L12:L13"/>
    <mergeCell ref="M12:M13"/>
    <mergeCell ref="A12:A13"/>
  </mergeCells>
  <printOptions/>
  <pageMargins left="0.75" right="0.75" top="1" bottom="1" header="0.5" footer="0.5"/>
  <pageSetup fitToHeight="1" fitToWidth="1" horizontalDpi="600" verticalDpi="600" orientation="landscape" paperSize="9" scale="66" r:id="rId2"/>
  <drawing r:id="rId1"/>
</worksheet>
</file>

<file path=xl/worksheets/sheet7.xml><?xml version="1.0" encoding="utf-8"?>
<worksheet xmlns="http://schemas.openxmlformats.org/spreadsheetml/2006/main" xmlns:r="http://schemas.openxmlformats.org/officeDocument/2006/relationships">
  <sheetPr codeName="Лист13">
    <pageSetUpPr fitToPage="1"/>
  </sheetPr>
  <dimension ref="A1:AE68"/>
  <sheetViews>
    <sheetView zoomScalePageLayoutView="0" workbookViewId="0" topLeftCell="A1">
      <pane xSplit="6" ySplit="9" topLeftCell="J10" activePane="bottomRight" state="frozen"/>
      <selection pane="topLeft" activeCell="N50" sqref="N50:N51"/>
      <selection pane="topRight" activeCell="N50" sqref="N50:N51"/>
      <selection pane="bottomLeft" activeCell="N50" sqref="N50:N51"/>
      <selection pane="bottomRight" activeCell="F1" sqref="F1:F16384"/>
    </sheetView>
  </sheetViews>
  <sheetFormatPr defaultColWidth="9.140625" defaultRowHeight="12.75"/>
  <cols>
    <col min="1" max="1" width="8.140625" style="1" bestFit="1" customWidth="1"/>
    <col min="2" max="2" width="8.140625" style="1" hidden="1" customWidth="1"/>
    <col min="3" max="3" width="9.7109375" style="1" customWidth="1"/>
    <col min="4" max="4" width="25.421875" style="1" customWidth="1"/>
    <col min="5" max="5" width="35.00390625" style="1" customWidth="1"/>
    <col min="6" max="6" width="8.7109375" style="1" hidden="1" customWidth="1"/>
    <col min="7" max="8" width="10.7109375" style="1" bestFit="1" customWidth="1"/>
    <col min="9" max="9" width="9.7109375" style="1" customWidth="1"/>
    <col min="10" max="10" width="7.8515625" style="1" bestFit="1" customWidth="1"/>
    <col min="11" max="19" width="4.7109375" style="1" customWidth="1"/>
    <col min="20" max="25" width="4.7109375" style="1" hidden="1" customWidth="1"/>
    <col min="26" max="26" width="8.57421875" style="1" bestFit="1" customWidth="1"/>
    <col min="27" max="28" width="9.7109375" style="1" bestFit="1" customWidth="1"/>
    <col min="29" max="29" width="6.421875" style="1" customWidth="1"/>
    <col min="30" max="31" width="6.7109375" style="1" customWidth="1"/>
    <col min="32" max="16384" width="9.140625" style="1" customWidth="1"/>
  </cols>
  <sheetData>
    <row r="1" spans="1:25" ht="12.75">
      <c r="A1" s="7"/>
      <c r="B1" s="7"/>
      <c r="C1" s="7"/>
      <c r="D1" s="7"/>
      <c r="E1" s="48" t="str">
        <f>Сводный!$C$1</f>
        <v>Краевые лично-командные соревнования по рафтингу и гребному слалому «Лосиные игры 2018» посвящённые памяти Юрия Либрехта</v>
      </c>
      <c r="F1" s="7"/>
      <c r="K1" s="15"/>
      <c r="M1" s="15"/>
      <c r="O1" s="15"/>
      <c r="Q1" s="15"/>
      <c r="S1" s="15"/>
      <c r="U1" s="15"/>
      <c r="V1" s="15"/>
      <c r="W1" s="15"/>
      <c r="X1" s="15"/>
      <c r="Y1" s="15"/>
    </row>
    <row r="2" spans="1:28" ht="12.75">
      <c r="A2" s="7"/>
      <c r="B2" s="7"/>
      <c r="C2" s="7"/>
      <c r="D2" s="7"/>
      <c r="E2" s="3" t="s">
        <v>103</v>
      </c>
      <c r="F2" s="7"/>
      <c r="H2" s="6"/>
      <c r="AA2" s="15"/>
      <c r="AB2" s="15"/>
    </row>
    <row r="3" spans="1:28" ht="12.75">
      <c r="A3" s="7"/>
      <c r="B3" s="7"/>
      <c r="C3" s="7"/>
      <c r="D3" s="7"/>
      <c r="E3" s="3" t="s">
        <v>36</v>
      </c>
      <c r="F3" s="7"/>
      <c r="H3" s="6"/>
      <c r="Z3" s="143" t="s">
        <v>34</v>
      </c>
      <c r="AA3" s="143"/>
      <c r="AB3" s="15"/>
    </row>
    <row r="4" spans="1:28" ht="12.75">
      <c r="A4" s="7"/>
      <c r="B4" s="7"/>
      <c r="C4" s="7"/>
      <c r="D4" s="7"/>
      <c r="E4" s="48" t="str">
        <f>Сводный!$C$4</f>
        <v>Класс судов: R6м</v>
      </c>
      <c r="F4" s="59"/>
      <c r="H4" s="6"/>
      <c r="Z4" s="55"/>
      <c r="AA4" s="55"/>
      <c r="AB4" s="15"/>
    </row>
    <row r="5" spans="1:27" ht="12.75">
      <c r="A5" s="7"/>
      <c r="B5" s="7"/>
      <c r="C5" s="7"/>
      <c r="D5" s="7"/>
      <c r="E5" s="7"/>
      <c r="F5" s="30"/>
      <c r="Z5" s="58" t="s">
        <v>24</v>
      </c>
      <c r="AA5" s="30"/>
    </row>
    <row r="6" spans="1:28" ht="12.75">
      <c r="A6" s="17"/>
      <c r="B6" s="17"/>
      <c r="C6" s="17"/>
      <c r="D6" s="7"/>
      <c r="E6" s="8" t="str">
        <f>Сводный!$C$6</f>
        <v>Место проведения: р. Лосиха, Первомайский район, Алтайский край</v>
      </c>
      <c r="F6" s="8"/>
      <c r="G6" s="9"/>
      <c r="H6" s="9"/>
      <c r="K6" s="15"/>
      <c r="M6" s="15"/>
      <c r="O6" s="15"/>
      <c r="Q6" s="15"/>
      <c r="S6" s="15"/>
      <c r="U6" s="15"/>
      <c r="V6" s="15"/>
      <c r="W6" s="15"/>
      <c r="X6" s="15"/>
      <c r="Y6" s="15"/>
      <c r="Z6" s="8" t="str">
        <f>Сводный!$K$6</f>
        <v>Дудник А.В. _____________</v>
      </c>
      <c r="AB6" s="15"/>
    </row>
    <row r="7" spans="1:28" ht="12.75">
      <c r="A7" s="17"/>
      <c r="B7" s="17"/>
      <c r="C7" s="17"/>
      <c r="D7" s="7"/>
      <c r="E7" s="8" t="str">
        <f>Сводный!$C$7</f>
        <v>Время проведения: 14-21 апреля 2018 г.</v>
      </c>
      <c r="F7" s="8"/>
      <c r="G7" s="11"/>
      <c r="H7" s="11"/>
      <c r="I7" s="6"/>
      <c r="K7" s="15"/>
      <c r="M7" s="15"/>
      <c r="O7" s="15"/>
      <c r="Q7" s="15"/>
      <c r="S7" s="15"/>
      <c r="U7" s="15"/>
      <c r="V7" s="15"/>
      <c r="W7" s="15"/>
      <c r="X7" s="15"/>
      <c r="Y7" s="15"/>
      <c r="Z7" s="56" t="str">
        <f>Сводный!$K$7</f>
        <v>"___" _____________ 2018 г.</v>
      </c>
      <c r="AA7" s="7"/>
      <c r="AB7" s="15"/>
    </row>
    <row r="8" spans="1:28" s="20" customFormat="1" ht="12.75">
      <c r="A8" s="19"/>
      <c r="B8" s="19"/>
      <c r="C8" s="19"/>
      <c r="D8" s="18"/>
      <c r="E8" s="19"/>
      <c r="F8" s="21"/>
      <c r="G8" s="21"/>
      <c r="H8" s="21"/>
      <c r="I8" s="46"/>
      <c r="K8" s="4"/>
      <c r="M8" s="4"/>
      <c r="O8" s="4"/>
      <c r="Q8" s="4"/>
      <c r="S8" s="4"/>
      <c r="U8" s="4"/>
      <c r="V8" s="4"/>
      <c r="W8" s="4"/>
      <c r="X8" s="4"/>
      <c r="Y8" s="4"/>
      <c r="AA8" s="4"/>
      <c r="AB8" s="4"/>
    </row>
    <row r="9" spans="1:31" ht="38.25">
      <c r="A9" s="36" t="s">
        <v>10</v>
      </c>
      <c r="B9" s="13" t="s">
        <v>204</v>
      </c>
      <c r="C9" s="13" t="s">
        <v>150</v>
      </c>
      <c r="D9" s="13" t="s">
        <v>11</v>
      </c>
      <c r="E9" s="13" t="s">
        <v>12</v>
      </c>
      <c r="F9" s="13" t="s">
        <v>58</v>
      </c>
      <c r="G9" s="36" t="s">
        <v>13</v>
      </c>
      <c r="H9" s="36" t="s">
        <v>14</v>
      </c>
      <c r="I9" s="13" t="s">
        <v>15</v>
      </c>
      <c r="J9" s="36" t="s">
        <v>27</v>
      </c>
      <c r="K9" s="36" t="s">
        <v>0</v>
      </c>
      <c r="L9" s="36" t="s">
        <v>1</v>
      </c>
      <c r="M9" s="36" t="s">
        <v>2</v>
      </c>
      <c r="N9" s="36" t="s">
        <v>3</v>
      </c>
      <c r="O9" s="36" t="s">
        <v>4</v>
      </c>
      <c r="P9" s="36" t="s">
        <v>5</v>
      </c>
      <c r="Q9" s="36" t="s">
        <v>6</v>
      </c>
      <c r="R9" s="36" t="s">
        <v>7</v>
      </c>
      <c r="S9" s="36" t="s">
        <v>8</v>
      </c>
      <c r="T9" s="36" t="s">
        <v>9</v>
      </c>
      <c r="U9" s="36" t="s">
        <v>98</v>
      </c>
      <c r="V9" s="36" t="s">
        <v>99</v>
      </c>
      <c r="W9" s="36" t="s">
        <v>100</v>
      </c>
      <c r="X9" s="36" t="s">
        <v>101</v>
      </c>
      <c r="Y9" s="36" t="s">
        <v>102</v>
      </c>
      <c r="Z9" s="13" t="s">
        <v>16</v>
      </c>
      <c r="AA9" s="32" t="s">
        <v>17</v>
      </c>
      <c r="AB9" s="32" t="s">
        <v>18</v>
      </c>
      <c r="AC9" s="33" t="s">
        <v>19</v>
      </c>
      <c r="AD9" s="39" t="s">
        <v>20</v>
      </c>
      <c r="AE9" s="33" t="s">
        <v>41</v>
      </c>
    </row>
    <row r="10" spans="1:31" ht="39" customHeight="1">
      <c r="A10" s="156">
        <v>4</v>
      </c>
      <c r="B10" s="116">
        <f>A10</f>
        <v>4</v>
      </c>
      <c r="C10" s="154" t="str">
        <f>IF(ISBLANK($A10),"",VLOOKUP($A10,Список,COLUMN()-1,0))</f>
        <v>R4м</v>
      </c>
      <c r="D10" s="150" t="str">
        <f>IF(ISBLANK($A10),"",VLOOKUP($A10,Список,COLUMN()-1,0))</f>
        <v>СФГС НСО
г. Горно-Алтайск
</v>
      </c>
      <c r="E10" s="150" t="str">
        <f>IF(ISBLANK($A10),"",VLOOKUP($A10,Список,COLUMN()-1,0))</f>
        <v>Амосов Вячеслав Андреевич
Тимошенский Сергей Константинович
Шатин Аржан Евгеньевич
Лабанов Сергей Сергеевич
</v>
      </c>
      <c r="F10" s="150" t="str">
        <f>IF(ISBLANK($A10),"",VLOOKUP($A10,Список,COLUMN()+1,0))</f>
        <v>
</v>
      </c>
      <c r="G10" s="102">
        <v>0.019444444444444445</v>
      </c>
      <c r="H10" s="102">
        <v>0.02061111111111111</v>
      </c>
      <c r="I10" s="40">
        <f>H10-G10</f>
        <v>0.0011666666666666665</v>
      </c>
      <c r="J10" s="37"/>
      <c r="K10" s="37">
        <v>0</v>
      </c>
      <c r="L10" s="37">
        <v>5</v>
      </c>
      <c r="M10" s="37">
        <v>0</v>
      </c>
      <c r="N10" s="37">
        <v>0</v>
      </c>
      <c r="O10" s="37">
        <v>0</v>
      </c>
      <c r="P10" s="37">
        <v>0</v>
      </c>
      <c r="Q10" s="37">
        <v>0</v>
      </c>
      <c r="R10" s="37">
        <v>5</v>
      </c>
      <c r="S10" s="37">
        <v>0</v>
      </c>
      <c r="T10" s="37"/>
      <c r="U10" s="37"/>
      <c r="V10" s="37"/>
      <c r="W10" s="37"/>
      <c r="X10" s="37"/>
      <c r="Y10" s="37"/>
      <c r="Z10" s="47">
        <f>SUM(J10:Y10)</f>
        <v>10</v>
      </c>
      <c r="AA10" s="40">
        <f>I10+TIME(,,Z10)</f>
        <v>0.0012824074074074072</v>
      </c>
      <c r="AB10" s="153">
        <f>IF(MIN(AA10,AA11)=0,MAX(AA10,AA11),MIN(AA10,AA11))</f>
        <v>0.0012388888888888916</v>
      </c>
      <c r="AC10" s="152">
        <f ca="1">IF(ISBLANK($A10),"",RANK(AB10,OFFSET(AB$10,0,0,COUNTA($A$10:$A$238)*2,1),1))</f>
        <v>1</v>
      </c>
      <c r="AD10" s="148"/>
      <c r="AE10" s="146">
        <f>IF(ISBLANK(AD10),0,300-15*(AD10-1))</f>
        <v>0</v>
      </c>
    </row>
    <row r="11" spans="1:31" ht="39" customHeight="1">
      <c r="A11" s="157"/>
      <c r="B11" s="117" t="str">
        <f>A10&amp;"_2п"</f>
        <v>4_2п</v>
      </c>
      <c r="C11" s="155"/>
      <c r="D11" s="150"/>
      <c r="E11" s="150"/>
      <c r="F11" s="150"/>
      <c r="G11" s="102">
        <v>0.059722222222222225</v>
      </c>
      <c r="H11" s="102">
        <v>0.060845370370370376</v>
      </c>
      <c r="I11" s="40">
        <f>H11-G11</f>
        <v>0.001123148148148151</v>
      </c>
      <c r="J11" s="37"/>
      <c r="K11" s="37">
        <v>0</v>
      </c>
      <c r="L11" s="37">
        <v>5</v>
      </c>
      <c r="M11" s="37">
        <v>0</v>
      </c>
      <c r="N11" s="37">
        <v>0</v>
      </c>
      <c r="O11" s="37">
        <v>0</v>
      </c>
      <c r="P11" s="37">
        <v>0</v>
      </c>
      <c r="Q11" s="37">
        <v>0</v>
      </c>
      <c r="R11" s="37">
        <v>5</v>
      </c>
      <c r="S11" s="37">
        <v>0</v>
      </c>
      <c r="T11" s="37"/>
      <c r="U11" s="37"/>
      <c r="V11" s="37"/>
      <c r="W11" s="37"/>
      <c r="X11" s="37"/>
      <c r="Y11" s="37"/>
      <c r="Z11" s="47">
        <f>SUM(J11:Y11)</f>
        <v>10</v>
      </c>
      <c r="AA11" s="40">
        <f>I11+TIME(,,Z11)</f>
        <v>0.0012388888888888916</v>
      </c>
      <c r="AB11" s="153"/>
      <c r="AC11" s="152"/>
      <c r="AD11" s="148"/>
      <c r="AE11" s="146"/>
    </row>
    <row r="12" spans="1:31" ht="39" customHeight="1">
      <c r="A12" s="156">
        <v>13</v>
      </c>
      <c r="B12" s="116">
        <f>A12</f>
        <v>13</v>
      </c>
      <c r="C12" s="154" t="str">
        <f>IF(ISBLANK($A12),"",VLOOKUP($A12,Список,COLUMN()-1,0))</f>
        <v>R4м</v>
      </c>
      <c r="D12" s="150" t="str">
        <f>IF(ISBLANK($A12),"",VLOOKUP($A12,Список,COLUMN()-1,0))</f>
        <v>Турклуб "АлтГУ"
г. Барнаул
</v>
      </c>
      <c r="E12" s="150" t="str">
        <f>IF(ISBLANK($A12),"",VLOOKUP($A12,Список,COLUMN()-1,0))</f>
        <v>Казанцев Александр Игоревич
Бурлаков Александр Николаевич
Биточкин Анатолий Борисович
Костюк Иван Александрович
</v>
      </c>
      <c r="F12" s="150" t="str">
        <f>IF(ISBLANK($A12),"",VLOOKUP($A12,Список,COLUMN()+1,0))</f>
        <v>
</v>
      </c>
      <c r="G12" s="38">
        <v>0.02361111111111111</v>
      </c>
      <c r="H12" s="38">
        <v>0.02493587962962963</v>
      </c>
      <c r="I12" s="40">
        <f>H12-G12</f>
        <v>0.0013247685185185203</v>
      </c>
      <c r="J12" s="37"/>
      <c r="K12" s="37">
        <v>5</v>
      </c>
      <c r="L12" s="37">
        <v>5</v>
      </c>
      <c r="M12" s="37">
        <v>5</v>
      </c>
      <c r="N12" s="37">
        <v>0</v>
      </c>
      <c r="O12" s="37">
        <v>5</v>
      </c>
      <c r="P12" s="37">
        <v>0</v>
      </c>
      <c r="Q12" s="37">
        <v>5</v>
      </c>
      <c r="R12" s="37">
        <v>0</v>
      </c>
      <c r="S12" s="37">
        <v>5</v>
      </c>
      <c r="T12" s="37"/>
      <c r="U12" s="37"/>
      <c r="V12" s="37"/>
      <c r="W12" s="37"/>
      <c r="X12" s="37"/>
      <c r="Y12" s="37"/>
      <c r="Z12" s="47">
        <f>SUM(J12:Y12)</f>
        <v>30</v>
      </c>
      <c r="AA12" s="40">
        <f>I12+TIME(,,Z12)</f>
        <v>0.0016719907407407426</v>
      </c>
      <c r="AB12" s="153">
        <f>IF(MIN(AA12,AA13)=0,MAX(AA12,AA13),MIN(AA12,AA13))</f>
        <v>0.0012920138888888927</v>
      </c>
      <c r="AC12" s="152">
        <f ca="1">IF(ISBLANK($A12),"",RANK(AB12,OFFSET(AB$10,0,0,COUNTA($A$10:$A$238)*2,1),1))</f>
        <v>2</v>
      </c>
      <c r="AD12" s="148"/>
      <c r="AE12" s="146">
        <f>IF(ISBLANK(AD12),0,300-15*(AD12-1))</f>
        <v>0</v>
      </c>
    </row>
    <row r="13" spans="1:31" ht="39" customHeight="1">
      <c r="A13" s="157"/>
      <c r="B13" s="117" t="str">
        <f>A12&amp;"_2п"</f>
        <v>13_2п</v>
      </c>
      <c r="C13" s="155"/>
      <c r="D13" s="150"/>
      <c r="E13" s="150"/>
      <c r="F13" s="150"/>
      <c r="G13" s="38">
        <v>0.06180555555555556</v>
      </c>
      <c r="H13" s="38">
        <v>0.06298182870370371</v>
      </c>
      <c r="I13" s="40">
        <f>H13-G13</f>
        <v>0.001176273148148152</v>
      </c>
      <c r="J13" s="37"/>
      <c r="K13" s="37">
        <v>0</v>
      </c>
      <c r="L13" s="37">
        <v>0</v>
      </c>
      <c r="M13" s="37">
        <v>5</v>
      </c>
      <c r="N13" s="37">
        <v>0</v>
      </c>
      <c r="O13" s="37">
        <v>0</v>
      </c>
      <c r="P13" s="37">
        <v>0</v>
      </c>
      <c r="Q13" s="37">
        <v>0</v>
      </c>
      <c r="R13" s="37">
        <v>5</v>
      </c>
      <c r="S13" s="37">
        <v>0</v>
      </c>
      <c r="T13" s="37"/>
      <c r="U13" s="37"/>
      <c r="V13" s="37"/>
      <c r="W13" s="37"/>
      <c r="X13" s="37"/>
      <c r="Y13" s="37"/>
      <c r="Z13" s="47">
        <f>SUM(J13:Y13)</f>
        <v>10</v>
      </c>
      <c r="AA13" s="40">
        <f>I13+TIME(,,Z13)</f>
        <v>0.0012920138888888927</v>
      </c>
      <c r="AB13" s="153"/>
      <c r="AC13" s="152"/>
      <c r="AD13" s="148"/>
      <c r="AE13" s="146"/>
    </row>
    <row r="14" spans="1:31" ht="39" customHeight="1">
      <c r="A14" s="156">
        <v>22</v>
      </c>
      <c r="B14" s="116">
        <f>A14</f>
        <v>22</v>
      </c>
      <c r="C14" s="154" t="str">
        <f>IF(ISBLANK($A14),"",VLOOKUP($A14,Список,COLUMN()-1,0))</f>
        <v>R4м</v>
      </c>
      <c r="D14" s="150" t="str">
        <f>IF(ISBLANK($A14),"",VLOOKUP($A14,Список,COLUMN()-1,0))</f>
        <v>"Скат"
г. Бийск
</v>
      </c>
      <c r="E14" s="150" t="str">
        <f>IF(ISBLANK($A14),"",VLOOKUP($A14,Список,COLUMN()-1,0))</f>
        <v>Береговой Константин Александрович
Зырянов Аким Олегович
Разгоняев Артем  Сергеевич
Абрамов Кирилл Сергеевич
</v>
      </c>
      <c r="F14" s="150" t="str">
        <f>IF(ISBLANK($A14),"",VLOOKUP($A14,Список,COLUMN()+1,0))</f>
        <v>
</v>
      </c>
      <c r="G14" s="38">
        <v>0.025694444444444447</v>
      </c>
      <c r="H14" s="38">
        <v>0.027100347222222224</v>
      </c>
      <c r="I14" s="40">
        <f aca="true" t="shared" si="0" ref="I14:I35">H14-G14</f>
        <v>0.0014059027777777768</v>
      </c>
      <c r="J14" s="37"/>
      <c r="K14" s="37">
        <v>5</v>
      </c>
      <c r="L14" s="37">
        <v>5</v>
      </c>
      <c r="M14" s="37">
        <v>50</v>
      </c>
      <c r="N14" s="37">
        <v>0</v>
      </c>
      <c r="O14" s="37">
        <v>5</v>
      </c>
      <c r="P14" s="37">
        <v>50</v>
      </c>
      <c r="Q14" s="37">
        <v>5</v>
      </c>
      <c r="R14" s="37">
        <v>5</v>
      </c>
      <c r="S14" s="37">
        <v>50</v>
      </c>
      <c r="T14" s="37"/>
      <c r="U14" s="37"/>
      <c r="V14" s="37"/>
      <c r="W14" s="37"/>
      <c r="X14" s="37"/>
      <c r="Y14" s="37"/>
      <c r="Z14" s="47">
        <f aca="true" t="shared" si="1" ref="Z14:Z35">SUM(J14:Y14)</f>
        <v>175</v>
      </c>
      <c r="AA14" s="40">
        <f aca="true" t="shared" si="2" ref="AA14:AA35">I14+TIME(,,Z14)</f>
        <v>0.0034313657407407396</v>
      </c>
      <c r="AB14" s="153">
        <f>IF(MIN(AA14,AA15)=0,MAX(AA14,AA15),MIN(AA14,AA15))</f>
        <v>0.001985416666666668</v>
      </c>
      <c r="AC14" s="152">
        <f ca="1">IF(ISBLANK($A14),"",RANK(AB14,OFFSET(AB$10,0,0,COUNTA($A$10:$A$238)*2,1),1))</f>
        <v>6</v>
      </c>
      <c r="AD14" s="148"/>
      <c r="AE14" s="146">
        <f>IF(ISBLANK(AD14),0,300-15*(AD14-1))</f>
        <v>0</v>
      </c>
    </row>
    <row r="15" spans="1:31" ht="39" customHeight="1">
      <c r="A15" s="157"/>
      <c r="B15" s="117" t="str">
        <f>A14&amp;"_2п"</f>
        <v>22_2п</v>
      </c>
      <c r="C15" s="155"/>
      <c r="D15" s="150"/>
      <c r="E15" s="150"/>
      <c r="F15" s="150"/>
      <c r="G15" s="38">
        <v>0.06319444444444444</v>
      </c>
      <c r="H15" s="38">
        <v>0.0644275462962963</v>
      </c>
      <c r="I15" s="40">
        <f t="shared" si="0"/>
        <v>0.0012331018518518533</v>
      </c>
      <c r="J15" s="37"/>
      <c r="K15" s="37">
        <v>5</v>
      </c>
      <c r="L15" s="37">
        <v>0</v>
      </c>
      <c r="M15" s="37">
        <v>5</v>
      </c>
      <c r="N15" s="37">
        <v>0</v>
      </c>
      <c r="O15" s="37">
        <v>5</v>
      </c>
      <c r="P15" s="37">
        <v>0</v>
      </c>
      <c r="Q15" s="37">
        <v>50</v>
      </c>
      <c r="R15" s="37">
        <v>0</v>
      </c>
      <c r="S15" s="37">
        <v>0</v>
      </c>
      <c r="T15" s="37"/>
      <c r="U15" s="37"/>
      <c r="V15" s="37"/>
      <c r="W15" s="37"/>
      <c r="X15" s="37"/>
      <c r="Y15" s="37"/>
      <c r="Z15" s="47">
        <f t="shared" si="1"/>
        <v>65</v>
      </c>
      <c r="AA15" s="40">
        <f t="shared" si="2"/>
        <v>0.001985416666666668</v>
      </c>
      <c r="AB15" s="153"/>
      <c r="AC15" s="152"/>
      <c r="AD15" s="148"/>
      <c r="AE15" s="146"/>
    </row>
    <row r="16" spans="1:31" ht="39" customHeight="1">
      <c r="A16" s="156">
        <v>7</v>
      </c>
      <c r="B16" s="116">
        <f>A16</f>
        <v>7</v>
      </c>
      <c r="C16" s="154" t="str">
        <f>IF(ISBLANK($A16),"",VLOOKUP($A16,Список,COLUMN()-1,0))</f>
        <v>R6м</v>
      </c>
      <c r="D16" s="150" t="str">
        <f>IF(ISBLANK($A16),"",VLOOKUP($A16,Список,COLUMN()-1,0))</f>
        <v>"Ак-Тур"
г. Барнаул
</v>
      </c>
      <c r="E16" s="150" t="str">
        <f>IF(ISBLANK($A16),"",VLOOKUP($A16,Список,COLUMN()-1,0))</f>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F16" s="150" t="str">
        <f>IF(ISBLANK($A16),"",VLOOKUP($A16,Список,COLUMN()+1,0))</f>
        <v>
</v>
      </c>
      <c r="G16" s="38">
        <v>0.027777777777777776</v>
      </c>
      <c r="H16" s="38">
        <v>0.029482986111111113</v>
      </c>
      <c r="I16" s="40">
        <f t="shared" si="0"/>
        <v>0.0017052083333333364</v>
      </c>
      <c r="J16" s="37"/>
      <c r="K16" s="37">
        <v>5</v>
      </c>
      <c r="L16" s="37">
        <v>50</v>
      </c>
      <c r="M16" s="37">
        <v>50</v>
      </c>
      <c r="N16" s="37">
        <v>0</v>
      </c>
      <c r="O16" s="37">
        <v>50</v>
      </c>
      <c r="P16" s="37">
        <v>0</v>
      </c>
      <c r="Q16" s="37">
        <v>5</v>
      </c>
      <c r="R16" s="37">
        <v>0</v>
      </c>
      <c r="S16" s="37">
        <v>5</v>
      </c>
      <c r="T16" s="37"/>
      <c r="U16" s="37"/>
      <c r="V16" s="37"/>
      <c r="W16" s="37"/>
      <c r="X16" s="37"/>
      <c r="Y16" s="37"/>
      <c r="Z16" s="47">
        <f t="shared" si="1"/>
        <v>165</v>
      </c>
      <c r="AA16" s="40">
        <f t="shared" si="2"/>
        <v>0.0036149305555555587</v>
      </c>
      <c r="AB16" s="153">
        <f>IF(MIN(AA16,AA17)=0,MAX(AA16,AA17),MIN(AA16,AA17))</f>
        <v>0.0036149305555555587</v>
      </c>
      <c r="AC16" s="152">
        <f ca="1">IF(ISBLANK($A16),"",RANK(AB16,OFFSET(AB$10,0,0,COUNTA($A$10:$A$238)*2,1),1))</f>
        <v>12</v>
      </c>
      <c r="AD16" s="148"/>
      <c r="AE16" s="146">
        <f>IF(ISBLANK(AD16),0,300-15*(AD16-1))</f>
        <v>0</v>
      </c>
    </row>
    <row r="17" spans="1:31" ht="39" customHeight="1">
      <c r="A17" s="157"/>
      <c r="B17" s="117" t="str">
        <f>A16&amp;"_2п"</f>
        <v>7_2п</v>
      </c>
      <c r="C17" s="155"/>
      <c r="D17" s="150"/>
      <c r="E17" s="150"/>
      <c r="F17" s="150"/>
      <c r="G17" s="38">
        <v>0.07916666666666666</v>
      </c>
      <c r="H17" s="38">
        <v>0.08081354166666667</v>
      </c>
      <c r="I17" s="40">
        <f t="shared" si="0"/>
        <v>0.001646875000000006</v>
      </c>
      <c r="J17" s="37"/>
      <c r="K17" s="37">
        <v>50</v>
      </c>
      <c r="L17" s="37">
        <v>0</v>
      </c>
      <c r="M17" s="37">
        <v>50</v>
      </c>
      <c r="N17" s="37">
        <v>0</v>
      </c>
      <c r="O17" s="37">
        <v>50</v>
      </c>
      <c r="P17" s="37">
        <v>50</v>
      </c>
      <c r="Q17" s="37">
        <v>50</v>
      </c>
      <c r="R17" s="37">
        <v>50</v>
      </c>
      <c r="S17" s="37">
        <v>5</v>
      </c>
      <c r="T17" s="37"/>
      <c r="U17" s="37"/>
      <c r="V17" s="37"/>
      <c r="W17" s="37"/>
      <c r="X17" s="37"/>
      <c r="Y17" s="37"/>
      <c r="Z17" s="47">
        <f t="shared" si="1"/>
        <v>305</v>
      </c>
      <c r="AA17" s="40">
        <f t="shared" si="2"/>
        <v>0.005176967592592598</v>
      </c>
      <c r="AB17" s="153"/>
      <c r="AC17" s="152"/>
      <c r="AD17" s="148"/>
      <c r="AE17" s="146"/>
    </row>
    <row r="18" spans="1:31" ht="39" customHeight="1">
      <c r="A18" s="156">
        <v>18</v>
      </c>
      <c r="B18" s="116">
        <f>A18</f>
        <v>18</v>
      </c>
      <c r="C18" s="154" t="str">
        <f>IF(ISBLANK($A18),"",VLOOKUP($A18,Список,COLUMN()-1,0))</f>
        <v>R6ю</v>
      </c>
      <c r="D18" s="150" t="str">
        <f>IF(ISBLANK($A18),"",VLOOKUP($A18,Список,COLUMN()-1,0))</f>
        <v>"Алые паруса"
г. Барнаул
</v>
      </c>
      <c r="E18" s="150" t="str">
        <f>IF(ISBLANK($A18),"",VLOOKUP($A18,Список,COLUMN()-1,0))</f>
        <v>Внуков Сергей Денисович
Ковтун Илья Владимирович
Бочкарев Кирилл Александрович
Чемакин Николай Витальевич
Джаниашвили Владислав Дмитриевич
Коростелев Алексей Алексеевич</v>
      </c>
      <c r="F18" s="150" t="str">
        <f>IF(ISBLANK($A18),"",VLOOKUP($A18,Список,COLUMN()+1,0))</f>
        <v>
</v>
      </c>
      <c r="G18" s="38">
        <v>0.030555555555555555</v>
      </c>
      <c r="H18" s="38">
        <v>0.031702314814814815</v>
      </c>
      <c r="I18" s="40">
        <f t="shared" si="0"/>
        <v>0.0011467592592592606</v>
      </c>
      <c r="J18" s="37"/>
      <c r="K18" s="37">
        <v>5</v>
      </c>
      <c r="L18" s="37">
        <v>50</v>
      </c>
      <c r="M18" s="37">
        <v>50</v>
      </c>
      <c r="N18" s="37">
        <v>5</v>
      </c>
      <c r="O18" s="37">
        <v>5</v>
      </c>
      <c r="P18" s="37">
        <v>50</v>
      </c>
      <c r="Q18" s="37">
        <v>50</v>
      </c>
      <c r="R18" s="37">
        <v>0</v>
      </c>
      <c r="S18" s="37">
        <v>5</v>
      </c>
      <c r="T18" s="37"/>
      <c r="U18" s="37"/>
      <c r="V18" s="37"/>
      <c r="W18" s="37"/>
      <c r="X18" s="37"/>
      <c r="Y18" s="37"/>
      <c r="Z18" s="47">
        <f t="shared" si="1"/>
        <v>220</v>
      </c>
      <c r="AA18" s="40">
        <f t="shared" si="2"/>
        <v>0.0036930555555555566</v>
      </c>
      <c r="AB18" s="153">
        <f>IF(MIN(AA18,AA19)=0,MAX(AA18,AA19),MIN(AA18,AA19))</f>
        <v>0.0036930555555555566</v>
      </c>
      <c r="AC18" s="152">
        <f ca="1">IF(ISBLANK($A18),"",RANK(AB18,OFFSET(AB$10,0,0,COUNTA($A$10:$A$238)*2,1),1))</f>
        <v>13</v>
      </c>
      <c r="AD18" s="148"/>
      <c r="AE18" s="146">
        <f>IF(ISBLANK(AD18),0,300-15*(AD18-1))</f>
        <v>0</v>
      </c>
    </row>
    <row r="19" spans="1:31" ht="39" customHeight="1">
      <c r="A19" s="157"/>
      <c r="B19" s="117" t="str">
        <f>A18&amp;"_2п"</f>
        <v>18_2п</v>
      </c>
      <c r="C19" s="155"/>
      <c r="D19" s="150"/>
      <c r="E19" s="150"/>
      <c r="F19" s="150"/>
      <c r="G19" s="38">
        <v>0.06666666666666667</v>
      </c>
      <c r="H19" s="102">
        <v>0.0681550925925926</v>
      </c>
      <c r="I19" s="40">
        <f t="shared" si="0"/>
        <v>0.0014884259259259347</v>
      </c>
      <c r="J19" s="37"/>
      <c r="K19" s="37">
        <v>5</v>
      </c>
      <c r="L19" s="37">
        <v>50</v>
      </c>
      <c r="M19" s="37">
        <v>50</v>
      </c>
      <c r="N19" s="37">
        <v>0</v>
      </c>
      <c r="O19" s="37">
        <v>50</v>
      </c>
      <c r="P19" s="37">
        <v>50</v>
      </c>
      <c r="Q19" s="37">
        <v>5</v>
      </c>
      <c r="R19" s="37">
        <v>5</v>
      </c>
      <c r="S19" s="37">
        <v>5</v>
      </c>
      <c r="T19" s="37"/>
      <c r="U19" s="37"/>
      <c r="V19" s="37"/>
      <c r="W19" s="37"/>
      <c r="X19" s="37"/>
      <c r="Y19" s="37"/>
      <c r="Z19" s="47">
        <f t="shared" si="1"/>
        <v>220</v>
      </c>
      <c r="AA19" s="40">
        <f t="shared" si="2"/>
        <v>0.004034722222222231</v>
      </c>
      <c r="AB19" s="153"/>
      <c r="AC19" s="152"/>
      <c r="AD19" s="148"/>
      <c r="AE19" s="146"/>
    </row>
    <row r="20" spans="1:31" ht="39" customHeight="1">
      <c r="A20" s="156">
        <v>2</v>
      </c>
      <c r="B20" s="116">
        <f>A20</f>
        <v>2</v>
      </c>
      <c r="C20" s="154" t="str">
        <f>IF(ISBLANK($A20),"",VLOOKUP($A20,Список,COLUMN()-1,0))</f>
        <v>R6ж</v>
      </c>
      <c r="D20" s="150" t="str">
        <f>IF(ISBLANK($A20),"",VLOOKUP($A20,Список,COLUMN()-1,0))</f>
        <v>Турклуб "АлтГУ"
г. Барнаул
</v>
      </c>
      <c r="E20" s="150" t="str">
        <f>IF(ISBLANK($A20),"",VLOOKUP($A20,Список,COLUMN()-1,0))</f>
        <v>Антюфеева Татьяна Александровна
Сахаровская Анна Юрьевна
Гриднева Кристина Владимировна
Свиридова Ольга Александровна
Фролова Ирина Валерьевна
Шишка Светлана Александровна</v>
      </c>
      <c r="F20" s="150" t="str">
        <f>IF(ISBLANK($A20),"",VLOOKUP($A20,Список,COLUMN()+1,0))</f>
        <v>
</v>
      </c>
      <c r="G20" s="38">
        <v>0.03263888888888889</v>
      </c>
      <c r="H20" s="38">
        <v>0.03404328703703704</v>
      </c>
      <c r="I20" s="40">
        <f t="shared" si="0"/>
        <v>0.0014043981481481477</v>
      </c>
      <c r="J20" s="37"/>
      <c r="K20" s="37">
        <v>0</v>
      </c>
      <c r="L20" s="37">
        <v>50</v>
      </c>
      <c r="M20" s="37">
        <v>0</v>
      </c>
      <c r="N20" s="37">
        <v>0</v>
      </c>
      <c r="O20" s="37">
        <v>50</v>
      </c>
      <c r="P20" s="37">
        <v>0</v>
      </c>
      <c r="Q20" s="37">
        <v>5</v>
      </c>
      <c r="R20" s="37">
        <v>0</v>
      </c>
      <c r="S20" s="37">
        <v>50</v>
      </c>
      <c r="T20" s="37"/>
      <c r="U20" s="37"/>
      <c r="V20" s="37"/>
      <c r="W20" s="37"/>
      <c r="X20" s="37"/>
      <c r="Y20" s="37"/>
      <c r="Z20" s="47">
        <f t="shared" si="1"/>
        <v>155</v>
      </c>
      <c r="AA20" s="40">
        <f t="shared" si="2"/>
        <v>0.003198379629629629</v>
      </c>
      <c r="AB20" s="153">
        <f>IF(MIN(AA20,AA21)=0,MAX(AA20,AA21),MIN(AA20,AA21))</f>
        <v>0.003198379629629629</v>
      </c>
      <c r="AC20" s="152">
        <f ca="1">IF(ISBLANK($A20),"",RANK(AB20,OFFSET(AB$10,0,0,COUNTA($A$10:$A$238)*2,1),1))</f>
        <v>10</v>
      </c>
      <c r="AD20" s="148"/>
      <c r="AE20" s="146">
        <f>IF(ISBLANK(AD20),0,300-15*(AD20-1))</f>
        <v>0</v>
      </c>
    </row>
    <row r="21" spans="1:31" ht="39" customHeight="1">
      <c r="A21" s="157"/>
      <c r="B21" s="117" t="str">
        <f>A20&amp;"_2п"</f>
        <v>2_2п</v>
      </c>
      <c r="C21" s="155"/>
      <c r="D21" s="150"/>
      <c r="E21" s="150"/>
      <c r="F21" s="150"/>
      <c r="G21" s="38">
        <v>0.07708333333333334</v>
      </c>
      <c r="H21" s="38">
        <v>0.07874247685185186</v>
      </c>
      <c r="I21" s="40">
        <f t="shared" si="0"/>
        <v>0.0016591435185185216</v>
      </c>
      <c r="J21" s="37"/>
      <c r="K21" s="37">
        <v>5</v>
      </c>
      <c r="L21" s="37">
        <v>50</v>
      </c>
      <c r="M21" s="37">
        <v>5</v>
      </c>
      <c r="N21" s="37">
        <v>0</v>
      </c>
      <c r="O21" s="37">
        <v>50</v>
      </c>
      <c r="P21" s="37">
        <v>50</v>
      </c>
      <c r="Q21" s="37">
        <v>0</v>
      </c>
      <c r="R21" s="37">
        <v>5</v>
      </c>
      <c r="S21" s="37">
        <v>5</v>
      </c>
      <c r="T21" s="37"/>
      <c r="U21" s="37"/>
      <c r="V21" s="37"/>
      <c r="W21" s="37"/>
      <c r="X21" s="37"/>
      <c r="Y21" s="37"/>
      <c r="Z21" s="47">
        <f t="shared" si="1"/>
        <v>170</v>
      </c>
      <c r="AA21" s="40">
        <f t="shared" si="2"/>
        <v>0.0036267361111111144</v>
      </c>
      <c r="AB21" s="153"/>
      <c r="AC21" s="152"/>
      <c r="AD21" s="148"/>
      <c r="AE21" s="146"/>
    </row>
    <row r="22" spans="1:31" ht="39" customHeight="1">
      <c r="A22" s="156">
        <v>1</v>
      </c>
      <c r="B22" s="116">
        <f>A22</f>
        <v>1</v>
      </c>
      <c r="C22" s="154" t="str">
        <f>IF(ISBLANK($A22),"",VLOOKUP($A22,Список,COLUMN()-1,0))</f>
        <v>R6м</v>
      </c>
      <c r="D22" s="150" t="str">
        <f>IF(ISBLANK($A22),"",VLOOKUP($A22,Список,COLUMN()-1,0))</f>
        <v>"Скат"
г. Бийск
</v>
      </c>
      <c r="E22" s="150" t="str">
        <f>IF(ISBLANK($A22),"",VLOOKUP($A22,Список,COLUMN()-1,0))</f>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F22" s="150" t="str">
        <f>IF(ISBLANK($A22),"",VLOOKUP($A22,Список,COLUMN()+1,0))</f>
        <v>
</v>
      </c>
      <c r="G22" s="38">
        <v>0.036111111111111115</v>
      </c>
      <c r="H22" s="38">
        <v>0.037425810185185183</v>
      </c>
      <c r="I22" s="40">
        <f t="shared" si="0"/>
        <v>0.0013146990740740688</v>
      </c>
      <c r="J22" s="37"/>
      <c r="K22" s="37">
        <v>5</v>
      </c>
      <c r="L22" s="37">
        <v>5</v>
      </c>
      <c r="M22" s="37">
        <v>5</v>
      </c>
      <c r="N22" s="37">
        <v>0</v>
      </c>
      <c r="O22" s="37">
        <v>5</v>
      </c>
      <c r="P22" s="37">
        <v>5</v>
      </c>
      <c r="Q22" s="37">
        <v>0</v>
      </c>
      <c r="R22" s="37">
        <v>5</v>
      </c>
      <c r="S22" s="37">
        <v>5</v>
      </c>
      <c r="T22" s="37"/>
      <c r="U22" s="37"/>
      <c r="V22" s="37"/>
      <c r="W22" s="37"/>
      <c r="X22" s="37"/>
      <c r="Y22" s="37"/>
      <c r="Z22" s="47">
        <f t="shared" si="1"/>
        <v>35</v>
      </c>
      <c r="AA22" s="40">
        <f t="shared" si="2"/>
        <v>0.0017197916666666614</v>
      </c>
      <c r="AB22" s="153">
        <f>IF(MIN(AA22,AA23)=0,MAX(AA22,AA23),MIN(AA22,AA23))</f>
        <v>0.0015491898148148248</v>
      </c>
      <c r="AC22" s="152">
        <f ca="1">IF(ISBLANK($A22),"",RANK(AB22,OFFSET(AB$10,0,0,COUNTA($A$10:$A$238)*2,1),1))</f>
        <v>5</v>
      </c>
      <c r="AD22" s="148"/>
      <c r="AE22" s="146">
        <f>IF(ISBLANK(AD22),0,300-15*(AD22-1))</f>
        <v>0</v>
      </c>
    </row>
    <row r="23" spans="1:31" ht="39" customHeight="1">
      <c r="A23" s="157"/>
      <c r="B23" s="117" t="str">
        <f>A22&amp;"_2п"</f>
        <v>1_2п</v>
      </c>
      <c r="C23" s="155"/>
      <c r="D23" s="150"/>
      <c r="E23" s="150"/>
      <c r="F23" s="150"/>
      <c r="G23" s="38">
        <v>0.09513888888888888</v>
      </c>
      <c r="H23" s="38">
        <v>0.09639872685185186</v>
      </c>
      <c r="I23" s="40">
        <f t="shared" si="0"/>
        <v>0.001259837962962973</v>
      </c>
      <c r="J23" s="37"/>
      <c r="K23" s="37">
        <v>0</v>
      </c>
      <c r="L23" s="37">
        <v>5</v>
      </c>
      <c r="M23" s="37">
        <v>5</v>
      </c>
      <c r="N23" s="37">
        <v>0</v>
      </c>
      <c r="O23" s="37">
        <v>5</v>
      </c>
      <c r="P23" s="37">
        <v>0</v>
      </c>
      <c r="Q23" s="37">
        <v>0</v>
      </c>
      <c r="R23" s="37">
        <v>5</v>
      </c>
      <c r="S23" s="37">
        <v>5</v>
      </c>
      <c r="T23" s="37"/>
      <c r="U23" s="37"/>
      <c r="V23" s="37"/>
      <c r="W23" s="37"/>
      <c r="X23" s="37"/>
      <c r="Y23" s="37"/>
      <c r="Z23" s="47">
        <f t="shared" si="1"/>
        <v>25</v>
      </c>
      <c r="AA23" s="40">
        <f t="shared" si="2"/>
        <v>0.0015491898148148248</v>
      </c>
      <c r="AB23" s="153"/>
      <c r="AC23" s="152"/>
      <c r="AD23" s="148"/>
      <c r="AE23" s="146"/>
    </row>
    <row r="24" spans="1:31" ht="39" customHeight="1">
      <c r="A24" s="156">
        <v>3</v>
      </c>
      <c r="B24" s="116">
        <f>A24</f>
        <v>3</v>
      </c>
      <c r="C24" s="154" t="str">
        <f>IF(ISBLANK($A24),"",VLOOKUP($A24,Список,COLUMN()-1,0))</f>
        <v>R6юк</v>
      </c>
      <c r="D24" s="150" t="str">
        <f>IF(ISBLANK($A24),"",VLOOKUP($A24,Список,COLUMN()-1,0))</f>
        <v>"Скатики"
г. Бийск
</v>
      </c>
      <c r="E24" s="150" t="str">
        <f>IF(ISBLANK($A24),"",VLOOKUP($A24,Список,COLUMN()-1,0))</f>
        <v>Суворова Ксения Викторовна
Беломыцева Евгения Михайловна
Соколова Карина Алексеевна
Вдовина Екатерина Алексеевна
Дробышева Виктория Алексеевна
Дудина Арина Павловна</v>
      </c>
      <c r="F24" s="150" t="str">
        <f>IF(ISBLANK($A24),"",VLOOKUP($A24,Список,COLUMN()+1,0))</f>
        <v>
</v>
      </c>
      <c r="G24" s="38">
        <v>0.03819444444444444</v>
      </c>
      <c r="H24" s="38">
        <v>0.0401943287037037</v>
      </c>
      <c r="I24" s="40">
        <f t="shared" si="0"/>
        <v>0.0019998842592592603</v>
      </c>
      <c r="J24" s="37"/>
      <c r="K24" s="37">
        <v>50</v>
      </c>
      <c r="L24" s="37">
        <v>50</v>
      </c>
      <c r="M24" s="37">
        <v>0</v>
      </c>
      <c r="N24" s="37">
        <v>5</v>
      </c>
      <c r="O24" s="37">
        <v>50</v>
      </c>
      <c r="P24" s="37">
        <v>50</v>
      </c>
      <c r="Q24" s="37">
        <v>0</v>
      </c>
      <c r="R24" s="37">
        <v>0</v>
      </c>
      <c r="S24" s="37">
        <v>50</v>
      </c>
      <c r="T24" s="37"/>
      <c r="U24" s="37"/>
      <c r="V24" s="37"/>
      <c r="W24" s="37"/>
      <c r="X24" s="37"/>
      <c r="Y24" s="37"/>
      <c r="Z24" s="47">
        <f t="shared" si="1"/>
        <v>255</v>
      </c>
      <c r="AA24" s="40">
        <f t="shared" si="2"/>
        <v>0.004951273148148149</v>
      </c>
      <c r="AB24" s="153">
        <f>IF(MIN(AA24,AA25)=0,MAX(AA24,AA25),MIN(AA24,AA25))</f>
        <v>0.003844907407407415</v>
      </c>
      <c r="AC24" s="152">
        <f ca="1">IF(ISBLANK($A24),"",RANK(AB24,OFFSET(AB$10,0,0,COUNTA($A$10:$A$238)*2,1),1))</f>
        <v>14</v>
      </c>
      <c r="AD24" s="148"/>
      <c r="AE24" s="146">
        <f>IF(ISBLANK(AD24),0,300-15*(AD24-1))</f>
        <v>0</v>
      </c>
    </row>
    <row r="25" spans="1:31" ht="39" customHeight="1">
      <c r="A25" s="157"/>
      <c r="B25" s="117" t="str">
        <f>A24&amp;"_2п"</f>
        <v>3_2п</v>
      </c>
      <c r="C25" s="155"/>
      <c r="D25" s="150"/>
      <c r="E25" s="150"/>
      <c r="F25" s="150"/>
      <c r="G25" s="38">
        <v>0.09930555555555555</v>
      </c>
      <c r="H25" s="38">
        <v>0.10124074074074074</v>
      </c>
      <c r="I25" s="40">
        <f t="shared" si="0"/>
        <v>0.0019351851851851926</v>
      </c>
      <c r="J25" s="37"/>
      <c r="K25" s="37">
        <v>50</v>
      </c>
      <c r="L25" s="37">
        <v>50</v>
      </c>
      <c r="M25" s="37">
        <v>0</v>
      </c>
      <c r="N25" s="37">
        <v>5</v>
      </c>
      <c r="O25" s="37">
        <v>50</v>
      </c>
      <c r="P25" s="37">
        <v>5</v>
      </c>
      <c r="Q25" s="37">
        <v>0</v>
      </c>
      <c r="R25" s="37">
        <v>0</v>
      </c>
      <c r="S25" s="37">
        <v>5</v>
      </c>
      <c r="T25" s="37"/>
      <c r="U25" s="37"/>
      <c r="V25" s="37"/>
      <c r="W25" s="37"/>
      <c r="X25" s="37"/>
      <c r="Y25" s="37"/>
      <c r="Z25" s="47">
        <f t="shared" si="1"/>
        <v>165</v>
      </c>
      <c r="AA25" s="40">
        <f t="shared" si="2"/>
        <v>0.003844907407407415</v>
      </c>
      <c r="AB25" s="153"/>
      <c r="AC25" s="152"/>
      <c r="AD25" s="148"/>
      <c r="AE25" s="146"/>
    </row>
    <row r="26" spans="1:31" ht="39" customHeight="1">
      <c r="A26" s="156">
        <v>9</v>
      </c>
      <c r="B26" s="116">
        <f>A26</f>
        <v>9</v>
      </c>
      <c r="C26" s="154" t="str">
        <f>IF(ISBLANK($A26),"",VLOOKUP($A26,Список,COLUMN()-1,0))</f>
        <v>R6ж</v>
      </c>
      <c r="D26" s="150" t="str">
        <f>IF(ISBLANK($A26),"",VLOOKUP($A26,Список,COLUMN()-1,0))</f>
        <v>"Алтай Сплав"
г. Барнаул
</v>
      </c>
      <c r="E26" s="150" t="str">
        <f>IF(ISBLANK($A26),"",VLOOKUP($A26,Список,COLUMN()-1,0))</f>
        <v>Кулакова Анна
Бержанина Марина
Коваленко Анастасия
Здисенко Анастасия
Пронь Екатерина
Вяткина Софья</v>
      </c>
      <c r="F26" s="150" t="str">
        <f>IF(ISBLANK($A26),"",VLOOKUP($A26,Список,COLUMN()+1,0))</f>
        <v>
</v>
      </c>
      <c r="G26" s="38">
        <v>0.04027777777777778</v>
      </c>
      <c r="H26" s="38">
        <v>0.04198449074074074</v>
      </c>
      <c r="I26" s="40">
        <f t="shared" si="0"/>
        <v>0.0017067129629629585</v>
      </c>
      <c r="J26" s="37"/>
      <c r="K26" s="37">
        <v>50</v>
      </c>
      <c r="L26" s="37">
        <v>50</v>
      </c>
      <c r="M26" s="37">
        <v>50</v>
      </c>
      <c r="N26" s="37">
        <v>0</v>
      </c>
      <c r="O26" s="37">
        <v>0</v>
      </c>
      <c r="P26" s="37">
        <v>5</v>
      </c>
      <c r="Q26" s="37">
        <v>0</v>
      </c>
      <c r="R26" s="37">
        <v>0</v>
      </c>
      <c r="S26" s="37">
        <v>5</v>
      </c>
      <c r="T26" s="37"/>
      <c r="U26" s="37"/>
      <c r="V26" s="37"/>
      <c r="W26" s="37"/>
      <c r="X26" s="37"/>
      <c r="Y26" s="37"/>
      <c r="Z26" s="47">
        <f t="shared" si="1"/>
        <v>160</v>
      </c>
      <c r="AA26" s="40">
        <f t="shared" si="2"/>
        <v>0.0035585648148148104</v>
      </c>
      <c r="AB26" s="153">
        <f>IF(MIN(AA26,AA27)=0,MAX(AA26,AA27),MIN(AA26,AA27))</f>
        <v>0.002963194444444461</v>
      </c>
      <c r="AC26" s="152">
        <f ca="1">IF(ISBLANK($A26),"",RANK(AB26,OFFSET(AB$10,0,0,COUNTA($A$10:$A$238)*2,1),1))</f>
        <v>9</v>
      </c>
      <c r="AD26" s="148"/>
      <c r="AE26" s="146">
        <f>IF(ISBLANK(AD26),0,300-15*(AD26-1))</f>
        <v>0</v>
      </c>
    </row>
    <row r="27" spans="1:31" ht="39" customHeight="1">
      <c r="A27" s="157"/>
      <c r="B27" s="117" t="str">
        <f>A26&amp;"_2п"</f>
        <v>9_2п</v>
      </c>
      <c r="C27" s="155"/>
      <c r="D27" s="150"/>
      <c r="E27" s="150"/>
      <c r="F27" s="150"/>
      <c r="G27" s="38">
        <v>0.08402777777777777</v>
      </c>
      <c r="H27" s="38">
        <v>0.08560208333333334</v>
      </c>
      <c r="I27" s="40">
        <f t="shared" si="0"/>
        <v>0.0015743055555555718</v>
      </c>
      <c r="J27" s="37"/>
      <c r="K27" s="37">
        <v>5</v>
      </c>
      <c r="L27" s="37">
        <v>50</v>
      </c>
      <c r="M27" s="37">
        <v>5</v>
      </c>
      <c r="N27" s="37">
        <v>0</v>
      </c>
      <c r="O27" s="37">
        <v>50</v>
      </c>
      <c r="P27" s="37">
        <v>0</v>
      </c>
      <c r="Q27" s="37">
        <v>0</v>
      </c>
      <c r="R27" s="37">
        <v>5</v>
      </c>
      <c r="S27" s="37">
        <v>5</v>
      </c>
      <c r="T27" s="37"/>
      <c r="U27" s="37"/>
      <c r="V27" s="37"/>
      <c r="W27" s="37"/>
      <c r="X27" s="37"/>
      <c r="Y27" s="37"/>
      <c r="Z27" s="47">
        <f t="shared" si="1"/>
        <v>120</v>
      </c>
      <c r="AA27" s="40">
        <f t="shared" si="2"/>
        <v>0.002963194444444461</v>
      </c>
      <c r="AB27" s="153"/>
      <c r="AC27" s="152"/>
      <c r="AD27" s="148"/>
      <c r="AE27" s="146"/>
    </row>
    <row r="28" spans="1:31" ht="39" customHeight="1">
      <c r="A28" s="156">
        <v>12</v>
      </c>
      <c r="B28" s="116">
        <f>A28</f>
        <v>12</v>
      </c>
      <c r="C28" s="154" t="str">
        <f>IF(ISBLANK($A28),"",VLOOKUP($A28,Список,COLUMN()-1,0))</f>
        <v>R4м</v>
      </c>
      <c r="D28" s="150" t="str">
        <f>IF(ISBLANK($A28),"",VLOOKUP($A28,Список,COLUMN()-1,0))</f>
        <v>"Ак-Тур"
г. Барнаул
</v>
      </c>
      <c r="E28" s="150" t="str">
        <f>IF(ISBLANK($A28),"",VLOOKUP($A28,Список,COLUMN()-1,0))</f>
        <v>Сивильгаев  Василий Борисович 
Романов Никита Александрович
Головин Максим Павлович
Мезенцев Денис Игоревич
</v>
      </c>
      <c r="F28" s="150" t="str">
        <f>IF(ISBLANK($A28),"",VLOOKUP($A28,Список,COLUMN()+1,0))</f>
        <v>
</v>
      </c>
      <c r="G28" s="38">
        <v>0.041666666666666664</v>
      </c>
      <c r="H28" s="38">
        <v>0.04333993055555555</v>
      </c>
      <c r="I28" s="40">
        <f t="shared" si="0"/>
        <v>0.0016732638888888873</v>
      </c>
      <c r="J28" s="37"/>
      <c r="K28" s="37">
        <v>50</v>
      </c>
      <c r="L28" s="37">
        <v>50</v>
      </c>
      <c r="M28" s="37">
        <v>0</v>
      </c>
      <c r="N28" s="37">
        <v>5</v>
      </c>
      <c r="O28" s="37">
        <v>50</v>
      </c>
      <c r="P28" s="37">
        <v>50</v>
      </c>
      <c r="Q28" s="37">
        <v>0</v>
      </c>
      <c r="R28" s="37">
        <v>5</v>
      </c>
      <c r="S28" s="37">
        <v>50</v>
      </c>
      <c r="T28" s="37"/>
      <c r="U28" s="37"/>
      <c r="V28" s="37"/>
      <c r="W28" s="37"/>
      <c r="X28" s="37"/>
      <c r="Y28" s="37"/>
      <c r="Z28" s="47">
        <f t="shared" si="1"/>
        <v>260</v>
      </c>
      <c r="AA28" s="40">
        <f t="shared" si="2"/>
        <v>0.004682523148148146</v>
      </c>
      <c r="AB28" s="153">
        <f>IF(MIN(AA28,AA29)=0,MAX(AA28,AA29),MIN(AA28,AA29))</f>
        <v>0.0046175925925925915</v>
      </c>
      <c r="AC28" s="152">
        <f ca="1">IF(ISBLANK($A28),"",RANK(AB28,OFFSET(AB$10,0,0,COUNTA($A$10:$A$238)*2,1),1))</f>
        <v>17</v>
      </c>
      <c r="AD28" s="148"/>
      <c r="AE28" s="146">
        <f>IF(ISBLANK(AD28),0,300-15*(AD28-1))</f>
        <v>0</v>
      </c>
    </row>
    <row r="29" spans="1:31" ht="39" customHeight="1">
      <c r="A29" s="157"/>
      <c r="B29" s="117" t="str">
        <f>A28&amp;"_2п"</f>
        <v>12_2п</v>
      </c>
      <c r="C29" s="155"/>
      <c r="D29" s="150"/>
      <c r="E29" s="150"/>
      <c r="F29" s="150"/>
      <c r="G29" s="38">
        <v>0.06458333333333334</v>
      </c>
      <c r="H29" s="38">
        <v>0.06630740740740741</v>
      </c>
      <c r="I29" s="40">
        <f t="shared" si="0"/>
        <v>0.0017240740740740723</v>
      </c>
      <c r="J29" s="37"/>
      <c r="K29" s="37">
        <v>50</v>
      </c>
      <c r="L29" s="37">
        <v>50</v>
      </c>
      <c r="M29" s="37">
        <v>0</v>
      </c>
      <c r="N29" s="37">
        <v>0</v>
      </c>
      <c r="O29" s="37">
        <v>50</v>
      </c>
      <c r="P29" s="37">
        <v>50</v>
      </c>
      <c r="Q29" s="37">
        <v>0</v>
      </c>
      <c r="R29" s="37">
        <v>0</v>
      </c>
      <c r="S29" s="37">
        <v>50</v>
      </c>
      <c r="T29" s="37"/>
      <c r="U29" s="37"/>
      <c r="V29" s="37"/>
      <c r="W29" s="37"/>
      <c r="X29" s="37"/>
      <c r="Y29" s="37"/>
      <c r="Z29" s="47">
        <f t="shared" si="1"/>
        <v>250</v>
      </c>
      <c r="AA29" s="40">
        <f t="shared" si="2"/>
        <v>0.0046175925925925915</v>
      </c>
      <c r="AB29" s="153"/>
      <c r="AC29" s="152"/>
      <c r="AD29" s="148"/>
      <c r="AE29" s="146"/>
    </row>
    <row r="30" spans="1:31" ht="39" customHeight="1">
      <c r="A30" s="156">
        <v>20</v>
      </c>
      <c r="B30" s="116">
        <f>A30</f>
        <v>20</v>
      </c>
      <c r="C30" s="154" t="str">
        <f>IF(ISBLANK($A30),"",VLOOKUP($A30,Список,COLUMN()-1,0))</f>
        <v>R6м</v>
      </c>
      <c r="D30" s="150" t="str">
        <f>IF(ISBLANK($A30),"",VLOOKUP($A30,Список,COLUMN()-1,0))</f>
        <v>"Алтай Сплав"
г. Барнаул
</v>
      </c>
      <c r="E30" s="150" t="str">
        <f>IF(ISBLANK($A30),"",VLOOKUP($A30,Список,COLUMN()-1,0))</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F30" s="150" t="str">
        <f>IF(ISBLANK($A30),"",VLOOKUP($A30,Список,COLUMN()+1,0))</f>
        <v>
</v>
      </c>
      <c r="G30" s="38">
        <v>0.04583333333333334</v>
      </c>
      <c r="H30" s="38">
        <v>0.04706574074074074</v>
      </c>
      <c r="I30" s="40">
        <f t="shared" si="0"/>
        <v>0.0012324074074074043</v>
      </c>
      <c r="J30" s="37"/>
      <c r="K30" s="37">
        <v>5</v>
      </c>
      <c r="L30" s="37">
        <v>5</v>
      </c>
      <c r="M30" s="37">
        <v>0</v>
      </c>
      <c r="N30" s="37">
        <v>0</v>
      </c>
      <c r="O30" s="37">
        <v>0</v>
      </c>
      <c r="P30" s="37">
        <v>0</v>
      </c>
      <c r="Q30" s="37">
        <v>0</v>
      </c>
      <c r="R30" s="37">
        <v>5</v>
      </c>
      <c r="S30" s="37">
        <v>5</v>
      </c>
      <c r="T30" s="37"/>
      <c r="U30" s="37"/>
      <c r="V30" s="37"/>
      <c r="W30" s="37"/>
      <c r="X30" s="37"/>
      <c r="Y30" s="37"/>
      <c r="Z30" s="47">
        <f t="shared" si="1"/>
        <v>20</v>
      </c>
      <c r="AA30" s="40">
        <f t="shared" si="2"/>
        <v>0.0014638888888888857</v>
      </c>
      <c r="AB30" s="153">
        <f>IF(MIN(AA30,AA31)=0,MAX(AA30,AA31),MIN(AA30,AA31))</f>
        <v>0.0014638888888888857</v>
      </c>
      <c r="AC30" s="152">
        <f ca="1">IF(ISBLANK($A30),"",RANK(AB30,OFFSET(AB$10,0,0,COUNTA($A$10:$A$238)*2,1),1))</f>
        <v>4</v>
      </c>
      <c r="AD30" s="148"/>
      <c r="AE30" s="146">
        <f>IF(ISBLANK(AD30),0,300-15*(AD30-1))</f>
        <v>0</v>
      </c>
    </row>
    <row r="31" spans="1:31" ht="39" customHeight="1">
      <c r="A31" s="157"/>
      <c r="B31" s="117" t="str">
        <f>A30&amp;"_2п"</f>
        <v>20_2п</v>
      </c>
      <c r="C31" s="155"/>
      <c r="D31" s="150"/>
      <c r="E31" s="150"/>
      <c r="F31" s="150"/>
      <c r="G31" s="38">
        <v>0.10902777777777778</v>
      </c>
      <c r="H31" s="38">
        <v>0.11028599537037037</v>
      </c>
      <c r="I31" s="40">
        <f t="shared" si="0"/>
        <v>0.001258217592592592</v>
      </c>
      <c r="J31" s="37"/>
      <c r="K31" s="37">
        <v>0</v>
      </c>
      <c r="L31" s="37">
        <v>5</v>
      </c>
      <c r="M31" s="37">
        <v>50</v>
      </c>
      <c r="N31" s="37">
        <v>0</v>
      </c>
      <c r="O31" s="37">
        <v>5</v>
      </c>
      <c r="P31" s="37">
        <v>5</v>
      </c>
      <c r="Q31" s="37">
        <v>0</v>
      </c>
      <c r="R31" s="37">
        <v>0</v>
      </c>
      <c r="S31" s="37">
        <v>5</v>
      </c>
      <c r="T31" s="37"/>
      <c r="U31" s="37"/>
      <c r="V31" s="37"/>
      <c r="W31" s="37"/>
      <c r="X31" s="37"/>
      <c r="Y31" s="37"/>
      <c r="Z31" s="47">
        <f t="shared" si="1"/>
        <v>70</v>
      </c>
      <c r="AA31" s="40">
        <f t="shared" si="2"/>
        <v>0.002068402777777777</v>
      </c>
      <c r="AB31" s="153"/>
      <c r="AC31" s="152"/>
      <c r="AD31" s="148"/>
      <c r="AE31" s="146"/>
    </row>
    <row r="32" spans="1:31" ht="39" customHeight="1">
      <c r="A32" s="156">
        <v>8</v>
      </c>
      <c r="B32" s="116">
        <f>A32</f>
        <v>8</v>
      </c>
      <c r="C32" s="154" t="str">
        <f>IF(ISBLANK($A32),"",VLOOKUP($A32,Список,COLUMN()-1,0))</f>
        <v>R6ж</v>
      </c>
      <c r="D32" s="150" t="str">
        <f>IF(ISBLANK($A32),"",VLOOKUP($A32,Список,COLUMN()-1,0))</f>
        <v>"Касатки"
г. Бийск
</v>
      </c>
      <c r="E32" s="150" t="str">
        <f>IF(ISBLANK($A32),"",VLOOKUP($A32,Список,COLUMN()-1,0))</f>
        <v>Беломыцева Евгения Михайловна
Дудина Арина Павловна
Соколова Виктория Евгеньевна
Рагуцкая Ксения Юрьевна
Дробышева Виктория Алексеевна
Вдовина Екатерина Алексеевна</v>
      </c>
      <c r="F32" s="150" t="str">
        <f>IF(ISBLANK($A32),"",VLOOKUP($A32,Список,COLUMN()+1,0))</f>
        <v>
</v>
      </c>
      <c r="G32" s="38">
        <v>0.04791666666666666</v>
      </c>
      <c r="H32" s="38">
        <v>0.04981655092592593</v>
      </c>
      <c r="I32" s="40">
        <f t="shared" si="0"/>
        <v>0.0018998842592592644</v>
      </c>
      <c r="J32" s="37"/>
      <c r="K32" s="37">
        <v>5</v>
      </c>
      <c r="L32" s="37">
        <v>5</v>
      </c>
      <c r="M32" s="37">
        <v>50</v>
      </c>
      <c r="N32" s="37">
        <v>5</v>
      </c>
      <c r="O32" s="37">
        <v>50</v>
      </c>
      <c r="P32" s="37">
        <v>0</v>
      </c>
      <c r="Q32" s="37">
        <v>0</v>
      </c>
      <c r="R32" s="37">
        <v>50</v>
      </c>
      <c r="S32" s="37">
        <v>50</v>
      </c>
      <c r="T32" s="37"/>
      <c r="U32" s="37"/>
      <c r="V32" s="37"/>
      <c r="W32" s="37"/>
      <c r="X32" s="37"/>
      <c r="Y32" s="37"/>
      <c r="Z32" s="47">
        <f t="shared" si="1"/>
        <v>215</v>
      </c>
      <c r="AA32" s="40">
        <f t="shared" si="2"/>
        <v>0.00438831018518519</v>
      </c>
      <c r="AB32" s="153">
        <f>IF(MIN(AA32,AA33)=0,MAX(AA32,AA33),MIN(AA32,AA33))</f>
        <v>0.002959837962962948</v>
      </c>
      <c r="AC32" s="152">
        <f ca="1">IF(ISBLANK($A32),"",RANK(AB32,OFFSET(AB$10,0,0,COUNTA($A$10:$A$238)*2,1),1))</f>
        <v>8</v>
      </c>
      <c r="AD32" s="148"/>
      <c r="AE32" s="146">
        <f>IF(ISBLANK(AD32),0,300-15*(AD32-1))</f>
        <v>0</v>
      </c>
    </row>
    <row r="33" spans="1:31" ht="39" customHeight="1">
      <c r="A33" s="157"/>
      <c r="B33" s="117" t="str">
        <f>A32&amp;"_2п"</f>
        <v>8_2п</v>
      </c>
      <c r="C33" s="155"/>
      <c r="D33" s="150"/>
      <c r="E33" s="150"/>
      <c r="F33" s="150"/>
      <c r="G33" s="38">
        <v>0.08680555555555557</v>
      </c>
      <c r="H33" s="38">
        <v>0.088434375</v>
      </c>
      <c r="I33" s="40">
        <f t="shared" si="0"/>
        <v>0.0016288194444444293</v>
      </c>
      <c r="J33" s="37"/>
      <c r="K33" s="37">
        <v>5</v>
      </c>
      <c r="L33" s="37">
        <v>50</v>
      </c>
      <c r="M33" s="37">
        <v>5</v>
      </c>
      <c r="N33" s="37">
        <v>5</v>
      </c>
      <c r="O33" s="37">
        <v>50</v>
      </c>
      <c r="P33" s="37">
        <v>0</v>
      </c>
      <c r="Q33" s="37">
        <v>0</v>
      </c>
      <c r="R33" s="37">
        <v>0</v>
      </c>
      <c r="S33" s="37">
        <v>0</v>
      </c>
      <c r="T33" s="37"/>
      <c r="U33" s="37"/>
      <c r="V33" s="37"/>
      <c r="W33" s="37"/>
      <c r="X33" s="37"/>
      <c r="Y33" s="37"/>
      <c r="Z33" s="47">
        <f t="shared" si="1"/>
        <v>115</v>
      </c>
      <c r="AA33" s="40">
        <f t="shared" si="2"/>
        <v>0.002959837962962948</v>
      </c>
      <c r="AB33" s="153"/>
      <c r="AC33" s="152"/>
      <c r="AD33" s="148"/>
      <c r="AE33" s="146"/>
    </row>
    <row r="34" spans="1:31" ht="39" customHeight="1">
      <c r="A34" s="156">
        <v>5</v>
      </c>
      <c r="B34" s="116">
        <f>A34</f>
        <v>5</v>
      </c>
      <c r="C34" s="154" t="str">
        <f>IF(ISBLANK($A34),"",VLOOKUP($A34,Список,COLUMN()-1,0))</f>
        <v>R6юк</v>
      </c>
      <c r="D34" s="150" t="str">
        <f>IF(ISBLANK($A34),"",VLOOKUP($A34,Список,COLUMN()-1,0))</f>
        <v>"Жемчужина" (ТК Норд)
г. Барнаул
</v>
      </c>
      <c r="E34" s="150" t="str">
        <f>IF(ISBLANK($A34),"",VLOOKUP($A34,Список,COLUMN()-1,0))</f>
        <v>Кулакова Елизавета
Баранова Евгения
Игнатенко Елизавета
Маслова Анастасия
Князькова Виктория
Зенкина Алина</v>
      </c>
      <c r="F34" s="150" t="str">
        <f>IF(ISBLANK($A34),"",VLOOKUP($A34,Список,COLUMN()+1,0))</f>
        <v>
</v>
      </c>
      <c r="G34" s="38">
        <v>0.049999999999999996</v>
      </c>
      <c r="H34" s="38">
        <v>0.051546643518518516</v>
      </c>
      <c r="I34" s="40">
        <f t="shared" si="0"/>
        <v>0.0015466435185185201</v>
      </c>
      <c r="J34" s="37"/>
      <c r="K34" s="37">
        <v>50</v>
      </c>
      <c r="L34" s="37">
        <v>50</v>
      </c>
      <c r="M34" s="37">
        <v>5</v>
      </c>
      <c r="N34" s="37">
        <v>50</v>
      </c>
      <c r="O34" s="37">
        <v>50</v>
      </c>
      <c r="P34" s="37">
        <v>50</v>
      </c>
      <c r="Q34" s="37">
        <v>50</v>
      </c>
      <c r="R34" s="37">
        <v>50</v>
      </c>
      <c r="S34" s="37">
        <v>5</v>
      </c>
      <c r="T34" s="37"/>
      <c r="U34" s="37"/>
      <c r="V34" s="37"/>
      <c r="W34" s="37"/>
      <c r="X34" s="37"/>
      <c r="Y34" s="37"/>
      <c r="Z34" s="47">
        <f t="shared" si="1"/>
        <v>360</v>
      </c>
      <c r="AA34" s="40">
        <f t="shared" si="2"/>
        <v>0.005713310185185187</v>
      </c>
      <c r="AB34" s="153">
        <f>IF(MIN(AA34,AA35)=0,MAX(AA34,AA35),MIN(AA34,AA35))</f>
        <v>0.0050525462962962946</v>
      </c>
      <c r="AC34" s="152">
        <f ca="1">IF(ISBLANK($A34),"",RANK(AB34,OFFSET(AB$10,0,0,COUNTA($A$10:$A$238)*2,1),1))</f>
        <v>18</v>
      </c>
      <c r="AD34" s="148"/>
      <c r="AE34" s="146">
        <f>IF(ISBLANK(AD34),0,300-15*(AD34-1))</f>
        <v>0</v>
      </c>
    </row>
    <row r="35" spans="1:31" ht="39" customHeight="1">
      <c r="A35" s="157"/>
      <c r="B35" s="117" t="str">
        <f>A34&amp;"_2п"</f>
        <v>5_2п</v>
      </c>
      <c r="C35" s="155"/>
      <c r="D35" s="150"/>
      <c r="E35" s="150"/>
      <c r="F35" s="150"/>
      <c r="G35" s="38">
        <v>0.08125</v>
      </c>
      <c r="H35" s="38">
        <v>0.08335115740740741</v>
      </c>
      <c r="I35" s="40">
        <f t="shared" si="0"/>
        <v>0.0021011574074074058</v>
      </c>
      <c r="J35" s="37"/>
      <c r="K35" s="37">
        <v>50</v>
      </c>
      <c r="L35" s="37">
        <v>50</v>
      </c>
      <c r="M35" s="37">
        <v>0</v>
      </c>
      <c r="N35" s="37">
        <v>0</v>
      </c>
      <c r="O35" s="37">
        <v>50</v>
      </c>
      <c r="P35" s="37">
        <v>50</v>
      </c>
      <c r="Q35" s="37">
        <v>5</v>
      </c>
      <c r="R35" s="37">
        <v>0</v>
      </c>
      <c r="S35" s="37">
        <v>50</v>
      </c>
      <c r="T35" s="37"/>
      <c r="U35" s="37"/>
      <c r="V35" s="37"/>
      <c r="W35" s="37"/>
      <c r="X35" s="37"/>
      <c r="Y35" s="37"/>
      <c r="Z35" s="47">
        <f t="shared" si="1"/>
        <v>255</v>
      </c>
      <c r="AA35" s="40">
        <f t="shared" si="2"/>
        <v>0.0050525462962962946</v>
      </c>
      <c r="AB35" s="153"/>
      <c r="AC35" s="152"/>
      <c r="AD35" s="148"/>
      <c r="AE35" s="146"/>
    </row>
    <row r="36" spans="1:31" ht="39" customHeight="1">
      <c r="A36" s="156">
        <v>17</v>
      </c>
      <c r="B36" s="116">
        <f>A36</f>
        <v>17</v>
      </c>
      <c r="C36" s="154" t="str">
        <f>IF(ISBLANK($A36),"",VLOOKUP($A36,Список,COLUMN()-1,0))</f>
        <v>R4ж</v>
      </c>
      <c r="D36" s="150" t="str">
        <f>IF(ISBLANK($A36),"",VLOOKUP($A36,Список,COLUMN()-1,0))</f>
        <v>"Касатки"
г. Бийск
</v>
      </c>
      <c r="E36" s="150" t="str">
        <f>IF(ISBLANK($A36),"",VLOOKUP($A36,Список,COLUMN()-1,0))</f>
        <v>Бержанина Марина Александровна
Дудина Арина Павловна
Соколова Виктория Евгеньевна
Рагуцкая Ксения Юрьевна
</v>
      </c>
      <c r="F36" s="150" t="str">
        <f>IF(ISBLANK($A36),"",VLOOKUP($A36,Список,COLUMN()+1,0))</f>
        <v>
</v>
      </c>
      <c r="G36" s="38">
        <v>0.05555555555555555</v>
      </c>
      <c r="H36" s="38">
        <v>0.05717858796296296</v>
      </c>
      <c r="I36" s="40">
        <f aca="true" t="shared" si="3" ref="I36:I49">H36-G36</f>
        <v>0.0016230324074074098</v>
      </c>
      <c r="J36" s="37"/>
      <c r="K36" s="37">
        <v>5</v>
      </c>
      <c r="L36" s="37">
        <v>5</v>
      </c>
      <c r="M36" s="37">
        <v>5</v>
      </c>
      <c r="N36" s="37">
        <v>5</v>
      </c>
      <c r="O36" s="37">
        <v>50</v>
      </c>
      <c r="P36" s="37">
        <v>0</v>
      </c>
      <c r="Q36" s="37">
        <v>0</v>
      </c>
      <c r="R36" s="37">
        <v>0</v>
      </c>
      <c r="S36" s="37">
        <v>5</v>
      </c>
      <c r="T36" s="37"/>
      <c r="U36" s="37"/>
      <c r="V36" s="37"/>
      <c r="W36" s="37"/>
      <c r="X36" s="37"/>
      <c r="Y36" s="37"/>
      <c r="Z36" s="47">
        <f aca="true" t="shared" si="4" ref="Z36:Z55">SUM(J36:Y36)</f>
        <v>75</v>
      </c>
      <c r="AA36" s="40">
        <f aca="true" t="shared" si="5" ref="AA36:AA55">I36+TIME(,,Z36)</f>
        <v>0.0024910879629629653</v>
      </c>
      <c r="AB36" s="153">
        <f>IF(MIN(AA36,AA37)=0,MAX(AA36,AA37),MIN(AA36,AA37))</f>
        <v>0.0024910879629629653</v>
      </c>
      <c r="AC36" s="152">
        <f ca="1">IF(ISBLANK($A36),"",RANK(AB36,OFFSET(AB$10,0,0,COUNTA($A$10:$A$238)*2,1),1))</f>
        <v>7</v>
      </c>
      <c r="AD36" s="148"/>
      <c r="AE36" s="146">
        <f>IF(ISBLANK(AD36),0,300-15*(AD36-1))</f>
        <v>0</v>
      </c>
    </row>
    <row r="37" spans="1:31" ht="39" customHeight="1">
      <c r="A37" s="157"/>
      <c r="B37" s="117" t="str">
        <f>A36&amp;"_2п"</f>
        <v>17_2п</v>
      </c>
      <c r="C37" s="155"/>
      <c r="D37" s="150"/>
      <c r="E37" s="150"/>
      <c r="F37" s="150"/>
      <c r="G37" s="38">
        <v>0.06805555555555555</v>
      </c>
      <c r="H37" s="38">
        <v>0.06974386574074075</v>
      </c>
      <c r="I37" s="40">
        <f t="shared" si="3"/>
        <v>0.001688310185185199</v>
      </c>
      <c r="J37" s="37"/>
      <c r="K37" s="37">
        <v>5</v>
      </c>
      <c r="L37" s="37">
        <v>0</v>
      </c>
      <c r="M37" s="37">
        <v>50</v>
      </c>
      <c r="N37" s="37">
        <v>50</v>
      </c>
      <c r="O37" s="37">
        <v>50</v>
      </c>
      <c r="P37" s="37">
        <v>0</v>
      </c>
      <c r="Q37" s="37">
        <v>0</v>
      </c>
      <c r="R37" s="37">
        <v>5</v>
      </c>
      <c r="S37" s="37">
        <v>5</v>
      </c>
      <c r="T37" s="37"/>
      <c r="U37" s="37"/>
      <c r="V37" s="37"/>
      <c r="W37" s="37"/>
      <c r="X37" s="37"/>
      <c r="Y37" s="37"/>
      <c r="Z37" s="47">
        <f t="shared" si="4"/>
        <v>165</v>
      </c>
      <c r="AA37" s="40">
        <f t="shared" si="5"/>
        <v>0.0035980324074074213</v>
      </c>
      <c r="AB37" s="153"/>
      <c r="AC37" s="152"/>
      <c r="AD37" s="148"/>
      <c r="AE37" s="146"/>
    </row>
    <row r="38" spans="1:31" ht="39" customHeight="1">
      <c r="A38" s="156">
        <v>19</v>
      </c>
      <c r="B38" s="116">
        <f>A38</f>
        <v>19</v>
      </c>
      <c r="C38" s="154" t="str">
        <f>IF(ISBLANK($A38),"",VLOOKUP($A38,Список,COLUMN()-1,0))</f>
        <v>R4ж</v>
      </c>
      <c r="D38" s="150" t="str">
        <f>IF(ISBLANK($A38),"",VLOOKUP($A38,Список,COLUMN()-1,0))</f>
        <v>"Алые паруса"
г. Барнаул
</v>
      </c>
      <c r="E38" s="150" t="str">
        <f>IF(ISBLANK($A38),"",VLOOKUP($A38,Список,COLUMN()-1,0))</f>
        <v>Пронь Екатерина
Здисенко Анастасия
Вяткина Софья
Костылева Юлия
</v>
      </c>
      <c r="F38" s="150" t="str">
        <f>IF(ISBLANK($A38),"",VLOOKUP($A38,Список,COLUMN()+1,0))</f>
        <v>
</v>
      </c>
      <c r="G38" s="38">
        <v>0.05694444444444444</v>
      </c>
      <c r="H38" s="38">
        <v>0.05855393518518518</v>
      </c>
      <c r="I38" s="40">
        <f t="shared" si="3"/>
        <v>0.0016094907407407377</v>
      </c>
      <c r="J38" s="37"/>
      <c r="K38" s="37">
        <v>50</v>
      </c>
      <c r="L38" s="37">
        <v>50</v>
      </c>
      <c r="M38" s="37">
        <v>5</v>
      </c>
      <c r="N38" s="37">
        <v>0</v>
      </c>
      <c r="O38" s="37">
        <v>50</v>
      </c>
      <c r="P38" s="37">
        <v>50</v>
      </c>
      <c r="Q38" s="37">
        <v>5</v>
      </c>
      <c r="R38" s="37">
        <v>5</v>
      </c>
      <c r="S38" s="37">
        <v>5</v>
      </c>
      <c r="T38" s="37"/>
      <c r="U38" s="37"/>
      <c r="V38" s="37"/>
      <c r="W38" s="37"/>
      <c r="X38" s="37"/>
      <c r="Y38" s="37"/>
      <c r="Z38" s="47">
        <f t="shared" si="4"/>
        <v>220</v>
      </c>
      <c r="AA38" s="40">
        <f t="shared" si="5"/>
        <v>0.004155787037037034</v>
      </c>
      <c r="AB38" s="153">
        <f>IF(MIN(AA38,AA39)=0,MAX(AA38,AA39),MIN(AA38,AA39))</f>
        <v>0.0034515046296296394</v>
      </c>
      <c r="AC38" s="152">
        <f ca="1">IF(ISBLANK($A38),"",RANK(AB38,OFFSET(AB$10,0,0,COUNTA($A$10:$A$238)*2,1),1))</f>
        <v>11</v>
      </c>
      <c r="AD38" s="148"/>
      <c r="AE38" s="146">
        <f>IF(ISBLANK(AD38),0,300-15*(AD38-1))</f>
        <v>0</v>
      </c>
    </row>
    <row r="39" spans="1:31" ht="39" customHeight="1">
      <c r="A39" s="157"/>
      <c r="B39" s="117" t="str">
        <f>A38&amp;"_2п"</f>
        <v>19_2п</v>
      </c>
      <c r="C39" s="155"/>
      <c r="D39" s="150"/>
      <c r="E39" s="150"/>
      <c r="F39" s="150"/>
      <c r="G39" s="38">
        <v>0.11458333333333333</v>
      </c>
      <c r="H39" s="38">
        <v>0.11647233796296297</v>
      </c>
      <c r="I39" s="40">
        <f t="shared" si="3"/>
        <v>0.0018890046296296398</v>
      </c>
      <c r="J39" s="37"/>
      <c r="K39" s="37">
        <v>5</v>
      </c>
      <c r="L39" s="37">
        <v>50</v>
      </c>
      <c r="M39" s="37">
        <v>5</v>
      </c>
      <c r="N39" s="37">
        <v>5</v>
      </c>
      <c r="O39" s="37">
        <v>50</v>
      </c>
      <c r="P39" s="37">
        <v>5</v>
      </c>
      <c r="Q39" s="37">
        <v>5</v>
      </c>
      <c r="R39" s="37">
        <v>5</v>
      </c>
      <c r="S39" s="37">
        <v>5</v>
      </c>
      <c r="T39" s="37"/>
      <c r="U39" s="37"/>
      <c r="V39" s="37"/>
      <c r="W39" s="37"/>
      <c r="X39" s="37"/>
      <c r="Y39" s="37"/>
      <c r="Z39" s="47">
        <f t="shared" si="4"/>
        <v>135</v>
      </c>
      <c r="AA39" s="40">
        <f t="shared" si="5"/>
        <v>0.0034515046296296394</v>
      </c>
      <c r="AB39" s="153"/>
      <c r="AC39" s="152"/>
      <c r="AD39" s="148"/>
      <c r="AE39" s="146"/>
    </row>
    <row r="40" spans="1:31" ht="39" customHeight="1">
      <c r="A40" s="156">
        <v>16</v>
      </c>
      <c r="B40" s="116">
        <f>A40</f>
        <v>16</v>
      </c>
      <c r="C40" s="154" t="str">
        <f>IF(ISBLANK($A40),"",VLOOKUP($A40,Список,COLUMN()-1,0))</f>
        <v>R6ю</v>
      </c>
      <c r="D40" s="150" t="str">
        <f>IF(ISBLANK($A40),"",VLOOKUP($A40,Список,COLUMN()-1,0))</f>
        <v>"Алые паруса"
г. Барнаул
</v>
      </c>
      <c r="E40" s="150" t="str">
        <f>IF(ISBLANK($A40),"",VLOOKUP($A40,Список,COLUMN()-1,0))</f>
        <v>Акимов Сергей Сергеевич
Полысаев Владимир Игоревич
Дерябин Владимир Евгеньевич
Домбровский Максим
Попов Данил
Зырянов Аким Олегович</v>
      </c>
      <c r="F40" s="150" t="str">
        <f>IF(ISBLANK($A40),"",VLOOKUP($A40,Список,COLUMN()+1,0))</f>
        <v>
</v>
      </c>
      <c r="G40" s="38">
        <v>0.07152777777777779</v>
      </c>
      <c r="H40" s="38">
        <v>0.07379548611111111</v>
      </c>
      <c r="I40" s="40">
        <f t="shared" si="3"/>
        <v>0.0022677083333333264</v>
      </c>
      <c r="J40" s="37"/>
      <c r="K40" s="37">
        <v>50</v>
      </c>
      <c r="L40" s="37">
        <v>50</v>
      </c>
      <c r="M40" s="37">
        <v>50</v>
      </c>
      <c r="N40" s="37">
        <v>50</v>
      </c>
      <c r="O40" s="37">
        <v>5</v>
      </c>
      <c r="P40" s="37">
        <v>50</v>
      </c>
      <c r="Q40" s="37">
        <v>5</v>
      </c>
      <c r="R40" s="37">
        <v>50</v>
      </c>
      <c r="S40" s="37">
        <v>50</v>
      </c>
      <c r="T40" s="37"/>
      <c r="U40" s="37"/>
      <c r="V40" s="37"/>
      <c r="W40" s="37"/>
      <c r="X40" s="37"/>
      <c r="Y40" s="37"/>
      <c r="Z40" s="47">
        <f t="shared" si="4"/>
        <v>360</v>
      </c>
      <c r="AA40" s="40">
        <f t="shared" si="5"/>
        <v>0.006434374999999993</v>
      </c>
      <c r="AB40" s="153">
        <f>IF(MIN(AA40,AA41)=0,MAX(AA40,AA41),MIN(AA40,AA41))</f>
        <v>0.004321064814814828</v>
      </c>
      <c r="AC40" s="152">
        <f ca="1">IF(ISBLANK($A40),"",RANK(AB40,OFFSET(AB$10,0,0,COUNTA($A$10:$A$238)*2,1),1))</f>
        <v>16</v>
      </c>
      <c r="AD40" s="148"/>
      <c r="AE40" s="146">
        <f>IF(ISBLANK(AD40),0,300-15*(AD40-1))</f>
        <v>0</v>
      </c>
    </row>
    <row r="41" spans="1:31" ht="39" customHeight="1">
      <c r="A41" s="157"/>
      <c r="B41" s="117" t="str">
        <f>A40&amp;"_2п"</f>
        <v>16_2п</v>
      </c>
      <c r="C41" s="155"/>
      <c r="D41" s="150"/>
      <c r="E41" s="150"/>
      <c r="F41" s="150"/>
      <c r="G41" s="38">
        <v>0.10694444444444444</v>
      </c>
      <c r="H41" s="38">
        <v>0.10819837962962964</v>
      </c>
      <c r="I41" s="40">
        <f t="shared" si="3"/>
        <v>0.0012539351851851982</v>
      </c>
      <c r="J41" s="37"/>
      <c r="K41" s="37">
        <v>50</v>
      </c>
      <c r="L41" s="37">
        <v>50</v>
      </c>
      <c r="M41" s="37">
        <v>0</v>
      </c>
      <c r="N41" s="37">
        <v>5</v>
      </c>
      <c r="O41" s="37">
        <v>50</v>
      </c>
      <c r="P41" s="37">
        <v>50</v>
      </c>
      <c r="Q41" s="37">
        <v>5</v>
      </c>
      <c r="R41" s="37">
        <v>50</v>
      </c>
      <c r="S41" s="37">
        <v>5</v>
      </c>
      <c r="T41" s="37"/>
      <c r="U41" s="37"/>
      <c r="V41" s="37"/>
      <c r="W41" s="37"/>
      <c r="X41" s="37"/>
      <c r="Y41" s="37"/>
      <c r="Z41" s="47">
        <f t="shared" si="4"/>
        <v>265</v>
      </c>
      <c r="AA41" s="40">
        <f t="shared" si="5"/>
        <v>0.004321064814814828</v>
      </c>
      <c r="AB41" s="153"/>
      <c r="AC41" s="152"/>
      <c r="AD41" s="148"/>
      <c r="AE41" s="146"/>
    </row>
    <row r="42" spans="1:31" ht="39" customHeight="1">
      <c r="A42" s="156">
        <v>6</v>
      </c>
      <c r="B42" s="116">
        <f>A42</f>
        <v>6</v>
      </c>
      <c r="C42" s="154" t="str">
        <f>IF(ISBLANK($A42),"",VLOOKUP($A42,Список,COLUMN()-1,0))</f>
        <v>R4м</v>
      </c>
      <c r="D42" s="150" t="str">
        <f>IF(ISBLANK($A42),"",VLOOKUP($A42,Список,COLUMN()-1,0))</f>
        <v>"Алтай Сплав"
г. Барнаул
</v>
      </c>
      <c r="E42" s="150" t="str">
        <f>IF(ISBLANK($A42),"",VLOOKUP($A42,Список,COLUMN()-1,0))</f>
        <v>Мышкин Никита Александрович
Титков Константин Владимирович
Терских Иван Евгеньевич
Дрёмов Иван Андреевич
</v>
      </c>
      <c r="F42" s="150" t="str">
        <f>IF(ISBLANK($A42),"",VLOOKUP($A42,Список,COLUMN()+1,0))</f>
        <v>
</v>
      </c>
      <c r="G42" s="38">
        <v>0.07430555555555556</v>
      </c>
      <c r="H42" s="38">
        <v>0.07559166666666667</v>
      </c>
      <c r="I42" s="40">
        <f t="shared" si="3"/>
        <v>0.0012861111111111129</v>
      </c>
      <c r="J42" s="37"/>
      <c r="K42" s="37">
        <v>0</v>
      </c>
      <c r="L42" s="37">
        <v>5</v>
      </c>
      <c r="M42" s="37">
        <v>0</v>
      </c>
      <c r="N42" s="37">
        <v>50</v>
      </c>
      <c r="O42" s="37">
        <v>5</v>
      </c>
      <c r="P42" s="37">
        <v>0</v>
      </c>
      <c r="Q42" s="37">
        <v>0</v>
      </c>
      <c r="R42" s="37">
        <v>5</v>
      </c>
      <c r="S42" s="37">
        <v>5</v>
      </c>
      <c r="T42" s="37"/>
      <c r="U42" s="37"/>
      <c r="V42" s="37"/>
      <c r="W42" s="37"/>
      <c r="X42" s="37"/>
      <c r="Y42" s="37"/>
      <c r="Z42" s="47">
        <f t="shared" si="4"/>
        <v>70</v>
      </c>
      <c r="AA42" s="40">
        <f t="shared" si="5"/>
        <v>0.002096296296296298</v>
      </c>
      <c r="AB42" s="153">
        <f>IF(MIN(AA42,AA43)=0,MAX(AA42,AA43),MIN(AA42,AA43))</f>
        <v>0.0014107638888888941</v>
      </c>
      <c r="AC42" s="152">
        <f ca="1">IF(ISBLANK($A42),"",RANK(AB42,OFFSET(AB$10,0,0,COUNTA($A$10:$A$238)*2,1),1))</f>
        <v>3</v>
      </c>
      <c r="AD42" s="148"/>
      <c r="AE42" s="146">
        <f>IF(ISBLANK(AD42),0,300-15*(AD42-1))</f>
        <v>0</v>
      </c>
    </row>
    <row r="43" spans="1:31" ht="39" customHeight="1">
      <c r="A43" s="157"/>
      <c r="B43" s="117" t="str">
        <f>A42&amp;"_2п"</f>
        <v>6_2п</v>
      </c>
      <c r="C43" s="155"/>
      <c r="D43" s="150"/>
      <c r="E43" s="150"/>
      <c r="F43" s="150"/>
      <c r="G43" s="38">
        <v>0.09375</v>
      </c>
      <c r="H43" s="38">
        <v>0.09487141203703704</v>
      </c>
      <c r="I43" s="40">
        <f t="shared" si="3"/>
        <v>0.0011214120370370423</v>
      </c>
      <c r="J43" s="37"/>
      <c r="K43" s="37">
        <v>0</v>
      </c>
      <c r="L43" s="37">
        <v>5</v>
      </c>
      <c r="M43" s="37">
        <v>5</v>
      </c>
      <c r="N43" s="37">
        <v>0</v>
      </c>
      <c r="O43" s="37">
        <v>0</v>
      </c>
      <c r="P43" s="37">
        <v>0</v>
      </c>
      <c r="Q43" s="37">
        <v>5</v>
      </c>
      <c r="R43" s="37">
        <v>5</v>
      </c>
      <c r="S43" s="37">
        <v>5</v>
      </c>
      <c r="T43" s="37"/>
      <c r="U43" s="37"/>
      <c r="V43" s="37"/>
      <c r="W43" s="37"/>
      <c r="X43" s="37"/>
      <c r="Y43" s="37"/>
      <c r="Z43" s="47">
        <f t="shared" si="4"/>
        <v>25</v>
      </c>
      <c r="AA43" s="40">
        <f t="shared" si="5"/>
        <v>0.0014107638888888941</v>
      </c>
      <c r="AB43" s="153"/>
      <c r="AC43" s="152"/>
      <c r="AD43" s="148"/>
      <c r="AE43" s="146"/>
    </row>
    <row r="44" spans="1:31" ht="39" customHeight="1">
      <c r="A44" s="156">
        <v>11</v>
      </c>
      <c r="B44" s="116">
        <f>A44</f>
        <v>11</v>
      </c>
      <c r="C44" s="154" t="str">
        <f>IF(ISBLANK($A44),"",VLOOKUP($A44,Список,COLUMN()-1,0))</f>
        <v>R4ж</v>
      </c>
      <c r="D44" s="150" t="str">
        <f>IF(ISBLANK($A44),"",VLOOKUP($A44,Список,COLUMN()-1,0))</f>
        <v>"Алтай Сплав"
г. Барнаул
</v>
      </c>
      <c r="E44" s="150" t="str">
        <f>IF(ISBLANK($A44),"",VLOOKUP($A44,Список,COLUMN()-1,0))</f>
        <v>Кулакова Анна
Кулакова Елизавета
Фролова Ирина Валерьевна
Домбровская Алиса
</v>
      </c>
      <c r="F44" s="150" t="str">
        <f>IF(ISBLANK($A44),"",VLOOKUP($A44,Список,COLUMN()+1,0))</f>
        <v>
</v>
      </c>
      <c r="G44" s="38">
        <v>0.09166666666666667</v>
      </c>
      <c r="H44" s="38">
        <v>0.09377939814814816</v>
      </c>
      <c r="I44" s="40">
        <f t="shared" si="3"/>
        <v>0.0021127314814814863</v>
      </c>
      <c r="J44" s="37"/>
      <c r="K44" s="37">
        <v>50</v>
      </c>
      <c r="L44" s="37">
        <v>50</v>
      </c>
      <c r="M44" s="37">
        <v>5</v>
      </c>
      <c r="N44" s="37">
        <v>50</v>
      </c>
      <c r="O44" s="37">
        <v>50</v>
      </c>
      <c r="P44" s="37">
        <v>50</v>
      </c>
      <c r="Q44" s="37">
        <v>0</v>
      </c>
      <c r="R44" s="37">
        <v>0</v>
      </c>
      <c r="S44" s="37">
        <v>5</v>
      </c>
      <c r="T44" s="37"/>
      <c r="U44" s="37"/>
      <c r="V44" s="37"/>
      <c r="W44" s="37"/>
      <c r="X44" s="37"/>
      <c r="Y44" s="37"/>
      <c r="Z44" s="47">
        <f t="shared" si="4"/>
        <v>260</v>
      </c>
      <c r="AA44" s="40">
        <f t="shared" si="5"/>
        <v>0.005121990740740745</v>
      </c>
      <c r="AB44" s="153">
        <f>IF(MIN(AA44,AA45)=0,MAX(AA44,AA45),MIN(AA44,AA45))</f>
        <v>0.004289236111111113</v>
      </c>
      <c r="AC44" s="152">
        <f ca="1">IF(ISBLANK($A44),"",RANK(AB44,OFFSET(AB$10,0,0,COUNTA($A$10:$A$238)*2,1),1))</f>
        <v>15</v>
      </c>
      <c r="AD44" s="148"/>
      <c r="AE44" s="146">
        <f>IF(ISBLANK(AD44),0,300-15*(AD44-1))</f>
        <v>0</v>
      </c>
    </row>
    <row r="45" spans="1:31" ht="39" customHeight="1">
      <c r="A45" s="157"/>
      <c r="B45" s="117" t="str">
        <f>A44&amp;"_2п"</f>
        <v>11_2п</v>
      </c>
      <c r="C45" s="155"/>
      <c r="D45" s="150"/>
      <c r="E45" s="150"/>
      <c r="F45" s="150"/>
      <c r="G45" s="38">
        <v>0.1125</v>
      </c>
      <c r="H45" s="38">
        <v>0.11430081018518519</v>
      </c>
      <c r="I45" s="40">
        <f t="shared" si="3"/>
        <v>0.0018008101851851865</v>
      </c>
      <c r="J45" s="37"/>
      <c r="K45" s="37">
        <v>50</v>
      </c>
      <c r="L45" s="37">
        <v>50</v>
      </c>
      <c r="M45" s="37">
        <v>5</v>
      </c>
      <c r="N45" s="37">
        <v>5</v>
      </c>
      <c r="O45" s="37">
        <v>50</v>
      </c>
      <c r="P45" s="37">
        <v>50</v>
      </c>
      <c r="Q45" s="37">
        <v>0</v>
      </c>
      <c r="R45" s="37">
        <v>0</v>
      </c>
      <c r="S45" s="37">
        <v>5</v>
      </c>
      <c r="T45" s="37"/>
      <c r="U45" s="37"/>
      <c r="V45" s="37"/>
      <c r="W45" s="37"/>
      <c r="X45" s="37"/>
      <c r="Y45" s="37"/>
      <c r="Z45" s="47">
        <f t="shared" si="4"/>
        <v>215</v>
      </c>
      <c r="AA45" s="40">
        <f t="shared" si="5"/>
        <v>0.004289236111111113</v>
      </c>
      <c r="AB45" s="153"/>
      <c r="AC45" s="152"/>
      <c r="AD45" s="148"/>
      <c r="AE45" s="146"/>
    </row>
    <row r="46" spans="1:31" ht="39" customHeight="1">
      <c r="A46" s="156"/>
      <c r="B46" s="116">
        <f>A46</f>
        <v>0</v>
      </c>
      <c r="C46" s="154">
        <f>IF(ISBLANK($A46),"",VLOOKUP($A46,Список,COLUMN()-1,0))</f>
      </c>
      <c r="D46" s="150">
        <f>IF(ISBLANK($A46),"",VLOOKUP($A46,Список,COLUMN()-1,0))</f>
      </c>
      <c r="E46" s="150">
        <f>IF(ISBLANK($A46),"",VLOOKUP($A46,Список,COLUMN()-1,0))</f>
      </c>
      <c r="F46" s="150">
        <f>IF(ISBLANK($A46),"",VLOOKUP($A46,Список,COLUMN()+1,0))</f>
      </c>
      <c r="G46" s="38"/>
      <c r="H46" s="38"/>
      <c r="I46" s="40">
        <f t="shared" si="3"/>
        <v>0</v>
      </c>
      <c r="J46" s="37"/>
      <c r="K46" s="37"/>
      <c r="L46" s="37"/>
      <c r="M46" s="37"/>
      <c r="N46" s="37"/>
      <c r="O46" s="37"/>
      <c r="P46" s="37"/>
      <c r="Q46" s="37"/>
      <c r="R46" s="37"/>
      <c r="S46" s="37"/>
      <c r="T46" s="37"/>
      <c r="U46" s="37"/>
      <c r="V46" s="37"/>
      <c r="W46" s="37"/>
      <c r="X46" s="37"/>
      <c r="Y46" s="37"/>
      <c r="Z46" s="47">
        <f t="shared" si="4"/>
        <v>0</v>
      </c>
      <c r="AA46" s="40">
        <f t="shared" si="5"/>
        <v>0</v>
      </c>
      <c r="AB46" s="153">
        <f>IF(MIN(AA46,AA47)=0,MAX(AA46,AA47),MIN(AA46,AA47))</f>
        <v>0</v>
      </c>
      <c r="AC46" s="152">
        <f ca="1">IF(ISBLANK($A46),"",RANK(AB46,OFFSET(AB$10,0,0,COUNTA($A$10:$A$238)*2,1),1))</f>
      </c>
      <c r="AD46" s="148"/>
      <c r="AE46" s="146">
        <f>IF(ISBLANK(AD46),0,300-15*(AD46-1))</f>
        <v>0</v>
      </c>
    </row>
    <row r="47" spans="1:31" ht="39" customHeight="1">
      <c r="A47" s="157"/>
      <c r="B47" s="117" t="str">
        <f>A46&amp;"_2п"</f>
        <v>_2п</v>
      </c>
      <c r="C47" s="155"/>
      <c r="D47" s="150"/>
      <c r="E47" s="150"/>
      <c r="F47" s="150"/>
      <c r="G47" s="38"/>
      <c r="H47" s="38"/>
      <c r="I47" s="40">
        <f t="shared" si="3"/>
        <v>0</v>
      </c>
      <c r="J47" s="37"/>
      <c r="K47" s="37"/>
      <c r="L47" s="37"/>
      <c r="M47" s="37"/>
      <c r="N47" s="37"/>
      <c r="O47" s="37"/>
      <c r="P47" s="37"/>
      <c r="Q47" s="37"/>
      <c r="R47" s="37"/>
      <c r="S47" s="37"/>
      <c r="T47" s="37"/>
      <c r="U47" s="37"/>
      <c r="V47" s="37"/>
      <c r="W47" s="37"/>
      <c r="X47" s="37"/>
      <c r="Y47" s="37"/>
      <c r="Z47" s="47">
        <f t="shared" si="4"/>
        <v>0</v>
      </c>
      <c r="AA47" s="40">
        <f t="shared" si="5"/>
        <v>0</v>
      </c>
      <c r="AB47" s="153"/>
      <c r="AC47" s="152"/>
      <c r="AD47" s="148"/>
      <c r="AE47" s="146"/>
    </row>
    <row r="48" spans="1:31" ht="39" customHeight="1">
      <c r="A48" s="156"/>
      <c r="B48" s="116">
        <f>A48</f>
        <v>0</v>
      </c>
      <c r="C48" s="154">
        <f>IF(ISBLANK($A48),"",VLOOKUP($A48,Список,COLUMN()-1,0))</f>
      </c>
      <c r="D48" s="150">
        <f>IF(ISBLANK($A48),"",VLOOKUP($A48,Список,COLUMN()-1,0))</f>
      </c>
      <c r="E48" s="150">
        <f>IF(ISBLANK($A48),"",VLOOKUP($A48,Список,COLUMN()-1,0))</f>
      </c>
      <c r="F48" s="150">
        <f>IF(ISBLANK($A48),"",VLOOKUP($A48,Список,COLUMN()+1,0))</f>
      </c>
      <c r="G48" s="38"/>
      <c r="H48" s="38"/>
      <c r="I48" s="40">
        <f t="shared" si="3"/>
        <v>0</v>
      </c>
      <c r="J48" s="37"/>
      <c r="K48" s="37"/>
      <c r="L48" s="37"/>
      <c r="M48" s="37"/>
      <c r="N48" s="37"/>
      <c r="O48" s="37"/>
      <c r="P48" s="37"/>
      <c r="Q48" s="37"/>
      <c r="R48" s="37"/>
      <c r="S48" s="37"/>
      <c r="T48" s="37"/>
      <c r="U48" s="37"/>
      <c r="V48" s="37"/>
      <c r="W48" s="37"/>
      <c r="X48" s="37"/>
      <c r="Y48" s="37"/>
      <c r="Z48" s="47">
        <f t="shared" si="4"/>
        <v>0</v>
      </c>
      <c r="AA48" s="40">
        <f t="shared" si="5"/>
        <v>0</v>
      </c>
      <c r="AB48" s="153">
        <f>IF(MIN(AA48,AA49)=0,MAX(AA48,AA49),MIN(AA48,AA49))</f>
        <v>0</v>
      </c>
      <c r="AC48" s="152">
        <f ca="1">IF(ISBLANK($A48),"",RANK(AB48,OFFSET(AB$10,0,0,COUNTA($A$10:$A$238)*2,1),1))</f>
      </c>
      <c r="AD48" s="148"/>
      <c r="AE48" s="146">
        <f>IF(ISBLANK(AD48),0,300-15*(AD48-1))</f>
        <v>0</v>
      </c>
    </row>
    <row r="49" spans="1:31" ht="39" customHeight="1">
      <c r="A49" s="157"/>
      <c r="B49" s="117" t="str">
        <f>A48&amp;"_2п"</f>
        <v>_2п</v>
      </c>
      <c r="C49" s="155"/>
      <c r="D49" s="150"/>
      <c r="E49" s="150"/>
      <c r="F49" s="150"/>
      <c r="G49" s="38"/>
      <c r="H49" s="38"/>
      <c r="I49" s="40">
        <f t="shared" si="3"/>
        <v>0</v>
      </c>
      <c r="J49" s="37"/>
      <c r="K49" s="37"/>
      <c r="L49" s="37"/>
      <c r="M49" s="37"/>
      <c r="N49" s="37"/>
      <c r="O49" s="37"/>
      <c r="P49" s="37"/>
      <c r="Q49" s="37"/>
      <c r="R49" s="37"/>
      <c r="S49" s="37"/>
      <c r="T49" s="37"/>
      <c r="U49" s="37"/>
      <c r="V49" s="37"/>
      <c r="W49" s="37"/>
      <c r="X49" s="37"/>
      <c r="Y49" s="37"/>
      <c r="Z49" s="47">
        <f t="shared" si="4"/>
        <v>0</v>
      </c>
      <c r="AA49" s="40">
        <f t="shared" si="5"/>
        <v>0</v>
      </c>
      <c r="AB49" s="153"/>
      <c r="AC49" s="152"/>
      <c r="AD49" s="148"/>
      <c r="AE49" s="146"/>
    </row>
    <row r="50" spans="1:31" ht="39" customHeight="1">
      <c r="A50" s="156"/>
      <c r="B50" s="116">
        <f>A50</f>
        <v>0</v>
      </c>
      <c r="C50" s="154">
        <f>IF(ISBLANK($A50),"",VLOOKUP($A50,Список,COLUMN()-1,0))</f>
      </c>
      <c r="D50" s="150">
        <f>IF(ISBLANK($A50),"",VLOOKUP($A50,Список,COLUMN()-1,0))</f>
      </c>
      <c r="E50" s="150">
        <f>IF(ISBLANK($A50),"",VLOOKUP($A50,Список,COLUMN()-1,0))</f>
      </c>
      <c r="F50" s="150">
        <f>IF(ISBLANK($A50),"",VLOOKUP($A50,Список,COLUMN()+1,0))</f>
      </c>
      <c r="G50" s="38"/>
      <c r="H50" s="38"/>
      <c r="I50" s="40">
        <f aca="true" t="shared" si="6" ref="I50:I63">H50-G50</f>
        <v>0</v>
      </c>
      <c r="J50" s="37"/>
      <c r="K50" s="37"/>
      <c r="L50" s="37"/>
      <c r="M50" s="37"/>
      <c r="N50" s="37"/>
      <c r="O50" s="37"/>
      <c r="P50" s="37"/>
      <c r="Q50" s="37"/>
      <c r="R50" s="37"/>
      <c r="S50" s="37"/>
      <c r="T50" s="37"/>
      <c r="U50" s="37"/>
      <c r="V50" s="37"/>
      <c r="W50" s="37"/>
      <c r="X50" s="37"/>
      <c r="Y50" s="37"/>
      <c r="Z50" s="47">
        <f t="shared" si="4"/>
        <v>0</v>
      </c>
      <c r="AA50" s="40">
        <f t="shared" si="5"/>
        <v>0</v>
      </c>
      <c r="AB50" s="153">
        <f>IF(MIN(AA50,AA51)=0,MAX(AA50,AA51),MIN(AA50,AA51))</f>
        <v>0</v>
      </c>
      <c r="AC50" s="152">
        <f ca="1">IF(ISBLANK($A50),"",RANK(AB50,OFFSET(AB$10,0,0,COUNTA($A$10:$A$238)*2,1),1))</f>
      </c>
      <c r="AD50" s="148"/>
      <c r="AE50" s="146">
        <f>IF(ISBLANK(AD50),0,300-15*(AD50-1))</f>
        <v>0</v>
      </c>
    </row>
    <row r="51" spans="1:31" ht="39" customHeight="1">
      <c r="A51" s="157"/>
      <c r="B51" s="117" t="str">
        <f>A50&amp;"_2п"</f>
        <v>_2п</v>
      </c>
      <c r="C51" s="155"/>
      <c r="D51" s="150"/>
      <c r="E51" s="150"/>
      <c r="F51" s="150"/>
      <c r="G51" s="38"/>
      <c r="H51" s="38"/>
      <c r="I51" s="40">
        <f t="shared" si="6"/>
        <v>0</v>
      </c>
      <c r="J51" s="37"/>
      <c r="K51" s="37"/>
      <c r="L51" s="37"/>
      <c r="M51" s="37"/>
      <c r="N51" s="37"/>
      <c r="O51" s="37"/>
      <c r="P51" s="37"/>
      <c r="Q51" s="37"/>
      <c r="R51" s="37"/>
      <c r="S51" s="37"/>
      <c r="T51" s="37"/>
      <c r="U51" s="37"/>
      <c r="V51" s="37"/>
      <c r="W51" s="37"/>
      <c r="X51" s="37"/>
      <c r="Y51" s="37"/>
      <c r="Z51" s="47">
        <f t="shared" si="4"/>
        <v>0</v>
      </c>
      <c r="AA51" s="40">
        <f t="shared" si="5"/>
        <v>0</v>
      </c>
      <c r="AB51" s="153"/>
      <c r="AC51" s="152"/>
      <c r="AD51" s="148"/>
      <c r="AE51" s="146"/>
    </row>
    <row r="52" spans="1:31" ht="39" customHeight="1">
      <c r="A52" s="156"/>
      <c r="B52" s="116">
        <f>A52</f>
        <v>0</v>
      </c>
      <c r="C52" s="154">
        <f>IF(ISBLANK($A52),"",VLOOKUP($A52,Список,COLUMN()-1,0))</f>
      </c>
      <c r="D52" s="150">
        <f>IF(ISBLANK($A52),"",VLOOKUP($A52,Список,COLUMN()-1,0))</f>
      </c>
      <c r="E52" s="150">
        <f>IF(ISBLANK($A52),"",VLOOKUP($A52,Список,COLUMN()-1,0))</f>
      </c>
      <c r="F52" s="150">
        <f>IF(ISBLANK($A52),"",VLOOKUP($A52,Список,COLUMN()+1,0))</f>
      </c>
      <c r="G52" s="38"/>
      <c r="H52" s="38"/>
      <c r="I52" s="40">
        <f t="shared" si="6"/>
        <v>0</v>
      </c>
      <c r="J52" s="37"/>
      <c r="K52" s="37"/>
      <c r="L52" s="37"/>
      <c r="M52" s="37"/>
      <c r="N52" s="37"/>
      <c r="O52" s="37"/>
      <c r="P52" s="37"/>
      <c r="Q52" s="37"/>
      <c r="R52" s="37"/>
      <c r="S52" s="37"/>
      <c r="T52" s="37"/>
      <c r="U52" s="37"/>
      <c r="V52" s="37"/>
      <c r="W52" s="37"/>
      <c r="X52" s="37"/>
      <c r="Y52" s="37"/>
      <c r="Z52" s="47">
        <f t="shared" si="4"/>
        <v>0</v>
      </c>
      <c r="AA52" s="40">
        <f t="shared" si="5"/>
        <v>0</v>
      </c>
      <c r="AB52" s="153">
        <f>IF(MIN(AA52,AA53)=0,MAX(AA52,AA53),MIN(AA52,AA53))</f>
        <v>0</v>
      </c>
      <c r="AC52" s="152">
        <f ca="1">IF(ISBLANK($A52),"",RANK(AB52,OFFSET(AB$10,0,0,COUNTA($A$10:$A$238)*2,1),1))</f>
      </c>
      <c r="AD52" s="148"/>
      <c r="AE52" s="146">
        <f>IF(ISBLANK(AD52),0,300-15*(AD52-1))</f>
        <v>0</v>
      </c>
    </row>
    <row r="53" spans="1:31" ht="39" customHeight="1">
      <c r="A53" s="157"/>
      <c r="B53" s="117" t="str">
        <f>A52&amp;"_2п"</f>
        <v>_2п</v>
      </c>
      <c r="C53" s="155"/>
      <c r="D53" s="150"/>
      <c r="E53" s="150"/>
      <c r="F53" s="150"/>
      <c r="G53" s="38"/>
      <c r="H53" s="38"/>
      <c r="I53" s="40">
        <f t="shared" si="6"/>
        <v>0</v>
      </c>
      <c r="J53" s="37"/>
      <c r="K53" s="37"/>
      <c r="L53" s="37"/>
      <c r="M53" s="37"/>
      <c r="N53" s="37"/>
      <c r="O53" s="37"/>
      <c r="P53" s="37"/>
      <c r="Q53" s="37"/>
      <c r="R53" s="37"/>
      <c r="S53" s="37"/>
      <c r="T53" s="37"/>
      <c r="U53" s="37"/>
      <c r="V53" s="37"/>
      <c r="W53" s="37"/>
      <c r="X53" s="37"/>
      <c r="Y53" s="37"/>
      <c r="Z53" s="47">
        <f t="shared" si="4"/>
        <v>0</v>
      </c>
      <c r="AA53" s="40">
        <f t="shared" si="5"/>
        <v>0</v>
      </c>
      <c r="AB53" s="153"/>
      <c r="AC53" s="152"/>
      <c r="AD53" s="148"/>
      <c r="AE53" s="146"/>
    </row>
    <row r="54" spans="1:31" ht="39" customHeight="1">
      <c r="A54" s="156"/>
      <c r="B54" s="116">
        <f>A54</f>
        <v>0</v>
      </c>
      <c r="C54" s="154">
        <f>IF(ISBLANK($A54),"",VLOOKUP($A54,Список,COLUMN()-1,0))</f>
      </c>
      <c r="D54" s="150">
        <f>IF(ISBLANK($A54),"",VLOOKUP($A54,Список,COLUMN()-1,0))</f>
      </c>
      <c r="E54" s="150">
        <f>IF(ISBLANK($A54),"",VLOOKUP($A54,Список,COLUMN()-1,0))</f>
      </c>
      <c r="F54" s="150">
        <f>IF(ISBLANK($A54),"",VLOOKUP($A54,Список,COLUMN()+1,0))</f>
      </c>
      <c r="G54" s="38"/>
      <c r="H54" s="38"/>
      <c r="I54" s="40">
        <f t="shared" si="6"/>
        <v>0</v>
      </c>
      <c r="J54" s="37"/>
      <c r="K54" s="37"/>
      <c r="L54" s="37"/>
      <c r="M54" s="37"/>
      <c r="N54" s="37"/>
      <c r="O54" s="37"/>
      <c r="P54" s="37"/>
      <c r="Q54" s="37"/>
      <c r="R54" s="37"/>
      <c r="S54" s="37"/>
      <c r="T54" s="37"/>
      <c r="U54" s="37"/>
      <c r="V54" s="37"/>
      <c r="W54" s="37"/>
      <c r="X54" s="37"/>
      <c r="Y54" s="37"/>
      <c r="Z54" s="47">
        <f t="shared" si="4"/>
        <v>0</v>
      </c>
      <c r="AA54" s="40">
        <f t="shared" si="5"/>
        <v>0</v>
      </c>
      <c r="AB54" s="153">
        <f>IF(MIN(AA54,AA55)=0,MAX(AA54,AA55),MIN(AA54,AA55))</f>
        <v>0</v>
      </c>
      <c r="AC54" s="152">
        <f ca="1">IF(ISBLANK($A54),"",RANK(AB54,OFFSET(AB$10,0,0,COUNTA($A$10:$A$238)*2,1),1))</f>
      </c>
      <c r="AD54" s="148"/>
      <c r="AE54" s="146">
        <f>IF(ISBLANK(AD54),0,300-15*(AD54-1))</f>
        <v>0</v>
      </c>
    </row>
    <row r="55" spans="1:31" ht="39" customHeight="1">
      <c r="A55" s="157"/>
      <c r="B55" s="117" t="str">
        <f>A54&amp;"_2п"</f>
        <v>_2п</v>
      </c>
      <c r="C55" s="155"/>
      <c r="D55" s="150"/>
      <c r="E55" s="150"/>
      <c r="F55" s="150"/>
      <c r="G55" s="38"/>
      <c r="H55" s="38"/>
      <c r="I55" s="40">
        <f t="shared" si="6"/>
        <v>0</v>
      </c>
      <c r="J55" s="37"/>
      <c r="K55" s="37"/>
      <c r="L55" s="37"/>
      <c r="M55" s="37"/>
      <c r="N55" s="37"/>
      <c r="O55" s="37"/>
      <c r="P55" s="37"/>
      <c r="Q55" s="37"/>
      <c r="R55" s="37"/>
      <c r="S55" s="37"/>
      <c r="T55" s="37"/>
      <c r="U55" s="37"/>
      <c r="V55" s="37"/>
      <c r="W55" s="37"/>
      <c r="X55" s="37"/>
      <c r="Y55" s="37"/>
      <c r="Z55" s="47">
        <f t="shared" si="4"/>
        <v>0</v>
      </c>
      <c r="AA55" s="40">
        <f t="shared" si="5"/>
        <v>0</v>
      </c>
      <c r="AB55" s="153"/>
      <c r="AC55" s="152"/>
      <c r="AD55" s="148"/>
      <c r="AE55" s="146"/>
    </row>
    <row r="56" spans="1:31" ht="39" customHeight="1">
      <c r="A56" s="156"/>
      <c r="B56" s="116">
        <f>A56</f>
        <v>0</v>
      </c>
      <c r="C56" s="154">
        <f>IF(ISBLANK($A56),"",VLOOKUP($A56,Список,COLUMN()-1,0))</f>
      </c>
      <c r="D56" s="150">
        <f>IF(ISBLANK($A56),"",VLOOKUP($A56,Список,COLUMN()-1,0))</f>
      </c>
      <c r="E56" s="150">
        <f>IF(ISBLANK($A56),"",VLOOKUP($A56,Список,COLUMN()-1,0))</f>
      </c>
      <c r="F56" s="150">
        <f>IF(ISBLANK($A56),"",VLOOKUP($A56,Список,COLUMN()+1,0))</f>
      </c>
      <c r="G56" s="38"/>
      <c r="H56" s="38"/>
      <c r="I56" s="40">
        <f aca="true" t="shared" si="7" ref="I56:I61">H56-G56</f>
        <v>0</v>
      </c>
      <c r="J56" s="37"/>
      <c r="K56" s="37"/>
      <c r="L56" s="37"/>
      <c r="M56" s="37"/>
      <c r="N56" s="37"/>
      <c r="O56" s="37"/>
      <c r="P56" s="37"/>
      <c r="Q56" s="37"/>
      <c r="R56" s="37"/>
      <c r="S56" s="37"/>
      <c r="T56" s="37"/>
      <c r="U56" s="37"/>
      <c r="V56" s="37"/>
      <c r="W56" s="37"/>
      <c r="X56" s="37"/>
      <c r="Y56" s="37"/>
      <c r="Z56" s="47">
        <f aca="true" t="shared" si="8" ref="Z56:Z61">SUM(J56:Y56)</f>
        <v>0</v>
      </c>
      <c r="AA56" s="40">
        <f aca="true" t="shared" si="9" ref="AA56:AA61">I56+TIME(,,Z56)</f>
        <v>0</v>
      </c>
      <c r="AB56" s="153">
        <f>IF(MIN(AA56,AA57)=0,MAX(AA56,AA57),MIN(AA56,AA57))</f>
        <v>0</v>
      </c>
      <c r="AC56" s="152">
        <f ca="1">IF(ISBLANK($A56),"",RANK(AB56,OFFSET(AB$10,0,0,COUNTA($A$10:$A$238)*2,1),1))</f>
      </c>
      <c r="AD56" s="148"/>
      <c r="AE56" s="146">
        <f>IF(ISBLANK(AD56),0,300-15*(AD56-1))</f>
        <v>0</v>
      </c>
    </row>
    <row r="57" spans="1:31" ht="39" customHeight="1">
      <c r="A57" s="157"/>
      <c r="B57" s="117" t="str">
        <f>A56&amp;"_2п"</f>
        <v>_2п</v>
      </c>
      <c r="C57" s="155"/>
      <c r="D57" s="150"/>
      <c r="E57" s="150"/>
      <c r="F57" s="150"/>
      <c r="G57" s="38"/>
      <c r="H57" s="38"/>
      <c r="I57" s="40">
        <f t="shared" si="7"/>
        <v>0</v>
      </c>
      <c r="J57" s="37"/>
      <c r="K57" s="37"/>
      <c r="L57" s="37"/>
      <c r="M57" s="37"/>
      <c r="N57" s="37"/>
      <c r="O57" s="37"/>
      <c r="P57" s="37"/>
      <c r="Q57" s="37"/>
      <c r="R57" s="37"/>
      <c r="S57" s="37"/>
      <c r="T57" s="37"/>
      <c r="U57" s="37"/>
      <c r="V57" s="37"/>
      <c r="W57" s="37"/>
      <c r="X57" s="37"/>
      <c r="Y57" s="37"/>
      <c r="Z57" s="47">
        <f t="shared" si="8"/>
        <v>0</v>
      </c>
      <c r="AA57" s="40">
        <f t="shared" si="9"/>
        <v>0</v>
      </c>
      <c r="AB57" s="153"/>
      <c r="AC57" s="152"/>
      <c r="AD57" s="148"/>
      <c r="AE57" s="146"/>
    </row>
    <row r="58" spans="1:31" ht="39" customHeight="1">
      <c r="A58" s="156"/>
      <c r="B58" s="116">
        <f>A58</f>
        <v>0</v>
      </c>
      <c r="C58" s="154">
        <f>IF(ISBLANK($A58),"",VLOOKUP($A58,Список,COLUMN()-1,0))</f>
      </c>
      <c r="D58" s="150">
        <f>IF(ISBLANK($A58),"",VLOOKUP($A58,Список,COLUMN()-1,0))</f>
      </c>
      <c r="E58" s="150">
        <f>IF(ISBLANK($A58),"",VLOOKUP($A58,Список,COLUMN()-1,0))</f>
      </c>
      <c r="F58" s="150">
        <f>IF(ISBLANK($A58),"",VLOOKUP($A58,Список,COLUMN()+1,0))</f>
      </c>
      <c r="G58" s="38"/>
      <c r="H58" s="38"/>
      <c r="I58" s="40">
        <f t="shared" si="7"/>
        <v>0</v>
      </c>
      <c r="J58" s="37"/>
      <c r="K58" s="37"/>
      <c r="L58" s="37"/>
      <c r="M58" s="37"/>
      <c r="N58" s="37"/>
      <c r="O58" s="37"/>
      <c r="P58" s="37"/>
      <c r="Q58" s="37"/>
      <c r="R58" s="37"/>
      <c r="S58" s="37"/>
      <c r="T58" s="37"/>
      <c r="U58" s="37"/>
      <c r="V58" s="37"/>
      <c r="W58" s="37"/>
      <c r="X58" s="37"/>
      <c r="Y58" s="37"/>
      <c r="Z58" s="47">
        <f t="shared" si="8"/>
        <v>0</v>
      </c>
      <c r="AA58" s="40">
        <f t="shared" si="9"/>
        <v>0</v>
      </c>
      <c r="AB58" s="153">
        <f>IF(MIN(AA58,AA59)=0,MAX(AA58,AA59),MIN(AA58,AA59))</f>
        <v>0</v>
      </c>
      <c r="AC58" s="152">
        <f ca="1">IF(ISBLANK($A58),"",RANK(AB58,OFFSET(AB$10,0,0,COUNTA($A$10:$A$238)*2,1),1))</f>
      </c>
      <c r="AD58" s="148"/>
      <c r="AE58" s="146">
        <f>IF(ISBLANK(AD58),0,300-15*(AD58-1))</f>
        <v>0</v>
      </c>
    </row>
    <row r="59" spans="1:31" ht="39" customHeight="1">
      <c r="A59" s="157"/>
      <c r="B59" s="117" t="str">
        <f>A58&amp;"_2п"</f>
        <v>_2п</v>
      </c>
      <c r="C59" s="155"/>
      <c r="D59" s="150"/>
      <c r="E59" s="150"/>
      <c r="F59" s="150"/>
      <c r="G59" s="38"/>
      <c r="H59" s="38"/>
      <c r="I59" s="40">
        <f t="shared" si="7"/>
        <v>0</v>
      </c>
      <c r="J59" s="37"/>
      <c r="K59" s="37"/>
      <c r="L59" s="37"/>
      <c r="M59" s="37"/>
      <c r="N59" s="37"/>
      <c r="O59" s="37"/>
      <c r="P59" s="37"/>
      <c r="Q59" s="37"/>
      <c r="R59" s="37"/>
      <c r="S59" s="37"/>
      <c r="T59" s="37"/>
      <c r="U59" s="37"/>
      <c r="V59" s="37"/>
      <c r="W59" s="37"/>
      <c r="X59" s="37"/>
      <c r="Y59" s="37"/>
      <c r="Z59" s="47">
        <f t="shared" si="8"/>
        <v>0</v>
      </c>
      <c r="AA59" s="40">
        <f t="shared" si="9"/>
        <v>0</v>
      </c>
      <c r="AB59" s="153"/>
      <c r="AC59" s="152"/>
      <c r="AD59" s="148"/>
      <c r="AE59" s="146"/>
    </row>
    <row r="60" spans="1:31" ht="39" customHeight="1">
      <c r="A60" s="156"/>
      <c r="B60" s="116">
        <f>A60</f>
        <v>0</v>
      </c>
      <c r="C60" s="154">
        <f>IF(ISBLANK($A60),"",VLOOKUP($A60,Список,COLUMN()-1,0))</f>
      </c>
      <c r="D60" s="150">
        <f>IF(ISBLANK($A60),"",VLOOKUP($A60,Список,COLUMN()-1,0))</f>
      </c>
      <c r="E60" s="150">
        <f>IF(ISBLANK($A60),"",VLOOKUP($A60,Список,COLUMN()-1,0))</f>
      </c>
      <c r="F60" s="150">
        <f>IF(ISBLANK($A60),"",VLOOKUP($A60,Список,COLUMN()+1,0))</f>
      </c>
      <c r="G60" s="38"/>
      <c r="H60" s="38"/>
      <c r="I60" s="40">
        <f t="shared" si="7"/>
        <v>0</v>
      </c>
      <c r="J60" s="37"/>
      <c r="K60" s="37"/>
      <c r="L60" s="37"/>
      <c r="M60" s="37"/>
      <c r="N60" s="37"/>
      <c r="O60" s="37"/>
      <c r="P60" s="37"/>
      <c r="Q60" s="37"/>
      <c r="R60" s="37"/>
      <c r="S60" s="37"/>
      <c r="T60" s="37"/>
      <c r="U60" s="37"/>
      <c r="V60" s="37"/>
      <c r="W60" s="37"/>
      <c r="X60" s="37"/>
      <c r="Y60" s="37"/>
      <c r="Z60" s="47">
        <f t="shared" si="8"/>
        <v>0</v>
      </c>
      <c r="AA60" s="40">
        <f t="shared" si="9"/>
        <v>0</v>
      </c>
      <c r="AB60" s="153">
        <f>IF(MIN(AA60,AA61)=0,MAX(AA60,AA61),MIN(AA60,AA61))</f>
        <v>0</v>
      </c>
      <c r="AC60" s="152">
        <f ca="1">IF(ISBLANK($A60),"",RANK(AB60,OFFSET(AB$10,0,0,COUNTA($A$10:$A$238)*2,1),1))</f>
      </c>
      <c r="AD60" s="148"/>
      <c r="AE60" s="146">
        <f>IF(ISBLANK(AD60),0,300-15*(AD60-1))</f>
        <v>0</v>
      </c>
    </row>
    <row r="61" spans="1:31" ht="39" customHeight="1">
      <c r="A61" s="157"/>
      <c r="B61" s="117" t="str">
        <f>A60&amp;"_2п"</f>
        <v>_2п</v>
      </c>
      <c r="C61" s="155"/>
      <c r="D61" s="150"/>
      <c r="E61" s="150"/>
      <c r="F61" s="150"/>
      <c r="G61" s="38"/>
      <c r="H61" s="38"/>
      <c r="I61" s="40">
        <f t="shared" si="7"/>
        <v>0</v>
      </c>
      <c r="J61" s="37"/>
      <c r="K61" s="37"/>
      <c r="L61" s="37"/>
      <c r="M61" s="37"/>
      <c r="N61" s="37"/>
      <c r="O61" s="37"/>
      <c r="P61" s="37"/>
      <c r="Q61" s="37"/>
      <c r="R61" s="37"/>
      <c r="S61" s="37"/>
      <c r="T61" s="37"/>
      <c r="U61" s="37"/>
      <c r="V61" s="37"/>
      <c r="W61" s="37"/>
      <c r="X61" s="37"/>
      <c r="Y61" s="37"/>
      <c r="Z61" s="47">
        <f t="shared" si="8"/>
        <v>0</v>
      </c>
      <c r="AA61" s="40">
        <f t="shared" si="9"/>
        <v>0</v>
      </c>
      <c r="AB61" s="153"/>
      <c r="AC61" s="152"/>
      <c r="AD61" s="148"/>
      <c r="AE61" s="146"/>
    </row>
    <row r="62" spans="1:31" ht="39" customHeight="1">
      <c r="A62" s="156"/>
      <c r="B62" s="116">
        <f>A62</f>
        <v>0</v>
      </c>
      <c r="C62" s="154">
        <f>IF(ISBLANK($A62),"",VLOOKUP($A62,Список,COLUMN()-1,0))</f>
      </c>
      <c r="D62" s="150">
        <f>IF(ISBLANK($A62),"",VLOOKUP($A62,Список,COLUMN()-1,0))</f>
      </c>
      <c r="E62" s="150">
        <f>IF(ISBLANK($A62),"",VLOOKUP($A62,Список,COLUMN()-1,0))</f>
      </c>
      <c r="F62" s="150">
        <f>IF(ISBLANK($A62),"",VLOOKUP($A62,Список,COLUMN()+1,0))</f>
      </c>
      <c r="G62" s="38"/>
      <c r="H62" s="38"/>
      <c r="I62" s="40">
        <f t="shared" si="6"/>
        <v>0</v>
      </c>
      <c r="J62" s="37"/>
      <c r="K62" s="37"/>
      <c r="L62" s="37"/>
      <c r="M62" s="37"/>
      <c r="N62" s="37"/>
      <c r="O62" s="37"/>
      <c r="P62" s="37"/>
      <c r="Q62" s="37"/>
      <c r="R62" s="37"/>
      <c r="S62" s="37"/>
      <c r="T62" s="37"/>
      <c r="U62" s="37"/>
      <c r="V62" s="37"/>
      <c r="W62" s="37"/>
      <c r="X62" s="37"/>
      <c r="Y62" s="37"/>
      <c r="Z62" s="47">
        <f>SUM(J62:Y62)</f>
        <v>0</v>
      </c>
      <c r="AA62" s="40">
        <f>I62+TIME(,,Z62)</f>
        <v>0</v>
      </c>
      <c r="AB62" s="153">
        <f>IF(MIN(AA62,AA63)=0,MAX(AA62,AA63),MIN(AA62,AA63))</f>
        <v>0</v>
      </c>
      <c r="AC62" s="152">
        <f ca="1">IF(ISBLANK($A62),"",RANK(AB62,OFFSET(AB$10,0,0,COUNTA($A$10:$A$238)*2,1),1))</f>
      </c>
      <c r="AD62" s="148"/>
      <c r="AE62" s="146">
        <f>IF(ISBLANK(AD62),0,300-15*(AD62-1))</f>
        <v>0</v>
      </c>
    </row>
    <row r="63" spans="1:31" ht="39" customHeight="1">
      <c r="A63" s="157"/>
      <c r="B63" s="117" t="str">
        <f>A62&amp;"_2п"</f>
        <v>_2п</v>
      </c>
      <c r="C63" s="155"/>
      <c r="D63" s="150"/>
      <c r="E63" s="150"/>
      <c r="F63" s="150"/>
      <c r="G63" s="38"/>
      <c r="H63" s="38"/>
      <c r="I63" s="40">
        <f t="shared" si="6"/>
        <v>0</v>
      </c>
      <c r="J63" s="37"/>
      <c r="K63" s="37"/>
      <c r="L63" s="37"/>
      <c r="M63" s="37"/>
      <c r="N63" s="37"/>
      <c r="O63" s="37"/>
      <c r="P63" s="37"/>
      <c r="Q63" s="37"/>
      <c r="R63" s="37"/>
      <c r="S63" s="37"/>
      <c r="T63" s="37"/>
      <c r="U63" s="37"/>
      <c r="V63" s="37"/>
      <c r="W63" s="37"/>
      <c r="X63" s="37"/>
      <c r="Y63" s="37"/>
      <c r="Z63" s="47">
        <f>SUM(J63:Y63)</f>
        <v>0</v>
      </c>
      <c r="AA63" s="40">
        <f>I63+TIME(,,Z63)</f>
        <v>0</v>
      </c>
      <c r="AB63" s="153"/>
      <c r="AC63" s="152"/>
      <c r="AD63" s="148"/>
      <c r="AE63" s="146"/>
    </row>
    <row r="67" spans="4:5" ht="12.75">
      <c r="D67" s="53" t="s">
        <v>33</v>
      </c>
      <c r="E67" s="23"/>
    </row>
    <row r="68" spans="4:5" ht="12.75">
      <c r="D68" s="54" t="str">
        <f>Сводный!$B$38</f>
        <v>Табакаев В.А.</v>
      </c>
      <c r="E68" s="52"/>
    </row>
  </sheetData>
  <sheetProtection/>
  <mergeCells count="244">
    <mergeCell ref="A58:A59"/>
    <mergeCell ref="A60:A61"/>
    <mergeCell ref="A62:A63"/>
    <mergeCell ref="A46:A47"/>
    <mergeCell ref="A48:A49"/>
    <mergeCell ref="A50:A51"/>
    <mergeCell ref="A52:A53"/>
    <mergeCell ref="A54:A55"/>
    <mergeCell ref="A56:A57"/>
    <mergeCell ref="A34:A35"/>
    <mergeCell ref="A36:A37"/>
    <mergeCell ref="A38:A39"/>
    <mergeCell ref="A40:A41"/>
    <mergeCell ref="A42:A43"/>
    <mergeCell ref="A44:A45"/>
    <mergeCell ref="A22:A23"/>
    <mergeCell ref="A24:A25"/>
    <mergeCell ref="A26:A27"/>
    <mergeCell ref="A28:A29"/>
    <mergeCell ref="A30:A31"/>
    <mergeCell ref="A32:A33"/>
    <mergeCell ref="A10:A11"/>
    <mergeCell ref="A12:A13"/>
    <mergeCell ref="A14:A15"/>
    <mergeCell ref="A16:A17"/>
    <mergeCell ref="A18:A19"/>
    <mergeCell ref="A20:A21"/>
    <mergeCell ref="C62:C63"/>
    <mergeCell ref="C46:C47"/>
    <mergeCell ref="C48:C49"/>
    <mergeCell ref="C50:C51"/>
    <mergeCell ref="C52:C53"/>
    <mergeCell ref="C54:C55"/>
    <mergeCell ref="C56:C57"/>
    <mergeCell ref="C34:C35"/>
    <mergeCell ref="C36:C37"/>
    <mergeCell ref="C38:C39"/>
    <mergeCell ref="C40:C41"/>
    <mergeCell ref="C42:C43"/>
    <mergeCell ref="C60:C61"/>
    <mergeCell ref="C44:C45"/>
    <mergeCell ref="C22:C23"/>
    <mergeCell ref="C24:C25"/>
    <mergeCell ref="C26:C27"/>
    <mergeCell ref="C28:C29"/>
    <mergeCell ref="C30:C31"/>
    <mergeCell ref="C32:C33"/>
    <mergeCell ref="AD40:AD41"/>
    <mergeCell ref="AD42:AD43"/>
    <mergeCell ref="AE38:AE39"/>
    <mergeCell ref="AE40:AE41"/>
    <mergeCell ref="AE42:AE43"/>
    <mergeCell ref="Z3:AA3"/>
    <mergeCell ref="AB38:AB39"/>
    <mergeCell ref="AC38:AC39"/>
    <mergeCell ref="AB40:AB41"/>
    <mergeCell ref="AD10:AD11"/>
    <mergeCell ref="AD12:AD13"/>
    <mergeCell ref="AD36:AD37"/>
    <mergeCell ref="AD38:AD39"/>
    <mergeCell ref="AE10:AE11"/>
    <mergeCell ref="AE12:AE13"/>
    <mergeCell ref="AE36:AE37"/>
    <mergeCell ref="AD14:AD15"/>
    <mergeCell ref="AE14:AE15"/>
    <mergeCell ref="AD16:AD17"/>
    <mergeCell ref="AE16:AE17"/>
    <mergeCell ref="AC46:AC47"/>
    <mergeCell ref="AB46:AB47"/>
    <mergeCell ref="D46:D47"/>
    <mergeCell ref="F44:F45"/>
    <mergeCell ref="AE46:AE47"/>
    <mergeCell ref="AB44:AB45"/>
    <mergeCell ref="AE44:AE45"/>
    <mergeCell ref="AD44:AD45"/>
    <mergeCell ref="D36:D37"/>
    <mergeCell ref="D44:D45"/>
    <mergeCell ref="D38:D39"/>
    <mergeCell ref="D40:D41"/>
    <mergeCell ref="D42:D43"/>
    <mergeCell ref="E36:E37"/>
    <mergeCell ref="F12:F13"/>
    <mergeCell ref="F36:F37"/>
    <mergeCell ref="D12:D13"/>
    <mergeCell ref="D14:D15"/>
    <mergeCell ref="E14:E15"/>
    <mergeCell ref="F14:F15"/>
    <mergeCell ref="D18:D19"/>
    <mergeCell ref="E18:E19"/>
    <mergeCell ref="F18:F19"/>
    <mergeCell ref="D22:D23"/>
    <mergeCell ref="AB10:AB11"/>
    <mergeCell ref="AC10:AC11"/>
    <mergeCell ref="AB12:AB13"/>
    <mergeCell ref="AC12:AC13"/>
    <mergeCell ref="C10:C11"/>
    <mergeCell ref="C12:C13"/>
    <mergeCell ref="E10:E11"/>
    <mergeCell ref="F10:F11"/>
    <mergeCell ref="E12:E13"/>
    <mergeCell ref="D10:D11"/>
    <mergeCell ref="AB36:AB37"/>
    <mergeCell ref="AC36:AC37"/>
    <mergeCell ref="E44:E45"/>
    <mergeCell ref="F46:F47"/>
    <mergeCell ref="E38:E39"/>
    <mergeCell ref="E42:E43"/>
    <mergeCell ref="E40:E41"/>
    <mergeCell ref="E46:E47"/>
    <mergeCell ref="F42:F43"/>
    <mergeCell ref="F38:F39"/>
    <mergeCell ref="F40:F41"/>
    <mergeCell ref="F48:F49"/>
    <mergeCell ref="AB48:AB49"/>
    <mergeCell ref="AC48:AC49"/>
    <mergeCell ref="AD48:AD49"/>
    <mergeCell ref="AC40:AC41"/>
    <mergeCell ref="AB42:AB43"/>
    <mergeCell ref="AC42:AC43"/>
    <mergeCell ref="AD46:AD47"/>
    <mergeCell ref="AC44:AC45"/>
    <mergeCell ref="AE48:AE49"/>
    <mergeCell ref="D50:D51"/>
    <mergeCell ref="E50:E51"/>
    <mergeCell ref="F50:F51"/>
    <mergeCell ref="AB50:AB51"/>
    <mergeCell ref="AC50:AC51"/>
    <mergeCell ref="AD50:AD51"/>
    <mergeCell ref="AE50:AE51"/>
    <mergeCell ref="D48:D49"/>
    <mergeCell ref="E48:E49"/>
    <mergeCell ref="AE54:AE55"/>
    <mergeCell ref="D52:D53"/>
    <mergeCell ref="E52:E53"/>
    <mergeCell ref="F52:F53"/>
    <mergeCell ref="AB52:AB53"/>
    <mergeCell ref="AC52:AC53"/>
    <mergeCell ref="AD52:AD53"/>
    <mergeCell ref="D54:D55"/>
    <mergeCell ref="E54:E55"/>
    <mergeCell ref="F54:F55"/>
    <mergeCell ref="AB54:AB55"/>
    <mergeCell ref="AC54:AC55"/>
    <mergeCell ref="AD54:AD55"/>
    <mergeCell ref="AD62:AD63"/>
    <mergeCell ref="AE62:AE63"/>
    <mergeCell ref="D62:D63"/>
    <mergeCell ref="E62:E63"/>
    <mergeCell ref="F62:F63"/>
    <mergeCell ref="AB62:AB63"/>
    <mergeCell ref="AC62:AC63"/>
    <mergeCell ref="AB14:AB15"/>
    <mergeCell ref="AC14:AC15"/>
    <mergeCell ref="C14:C15"/>
    <mergeCell ref="D16:D17"/>
    <mergeCell ref="E16:E17"/>
    <mergeCell ref="F16:F17"/>
    <mergeCell ref="AB16:AB17"/>
    <mergeCell ref="AC16:AC17"/>
    <mergeCell ref="C16:C17"/>
    <mergeCell ref="C18:C19"/>
    <mergeCell ref="D20:D21"/>
    <mergeCell ref="E20:E21"/>
    <mergeCell ref="F20:F21"/>
    <mergeCell ref="AB20:AB21"/>
    <mergeCell ref="AC20:AC21"/>
    <mergeCell ref="C20:C21"/>
    <mergeCell ref="AD20:AD21"/>
    <mergeCell ref="F22:F23"/>
    <mergeCell ref="AB22:AB23"/>
    <mergeCell ref="AC22:AC23"/>
    <mergeCell ref="AD22:AD23"/>
    <mergeCell ref="AD18:AD19"/>
    <mergeCell ref="AB18:AB19"/>
    <mergeCell ref="AC18:AC19"/>
    <mergeCell ref="AE18:AE19"/>
    <mergeCell ref="AE20:AE21"/>
    <mergeCell ref="AE22:AE23"/>
    <mergeCell ref="D24:D25"/>
    <mergeCell ref="E24:E25"/>
    <mergeCell ref="F24:F25"/>
    <mergeCell ref="AB24:AB25"/>
    <mergeCell ref="AC24:AC25"/>
    <mergeCell ref="AD24:AD25"/>
    <mergeCell ref="AE24:AE25"/>
    <mergeCell ref="E22:E23"/>
    <mergeCell ref="AD28:AD29"/>
    <mergeCell ref="AE28:AE29"/>
    <mergeCell ref="D26:D27"/>
    <mergeCell ref="E26:E27"/>
    <mergeCell ref="F26:F27"/>
    <mergeCell ref="AB26:AB27"/>
    <mergeCell ref="AC26:AC27"/>
    <mergeCell ref="AD26:AD27"/>
    <mergeCell ref="F30:F31"/>
    <mergeCell ref="AB30:AB31"/>
    <mergeCell ref="AC30:AC31"/>
    <mergeCell ref="AD30:AD31"/>
    <mergeCell ref="AE26:AE27"/>
    <mergeCell ref="D28:D29"/>
    <mergeCell ref="E28:E29"/>
    <mergeCell ref="F28:F29"/>
    <mergeCell ref="AB28:AB29"/>
    <mergeCell ref="AC28:AC29"/>
    <mergeCell ref="AE30:AE31"/>
    <mergeCell ref="D32:D33"/>
    <mergeCell ref="E32:E33"/>
    <mergeCell ref="F32:F33"/>
    <mergeCell ref="AB32:AB33"/>
    <mergeCell ref="AC32:AC33"/>
    <mergeCell ref="AD32:AD33"/>
    <mergeCell ref="AE32:AE33"/>
    <mergeCell ref="D30:D31"/>
    <mergeCell ref="E30:E31"/>
    <mergeCell ref="AC56:AC57"/>
    <mergeCell ref="AD56:AD57"/>
    <mergeCell ref="AE56:AE57"/>
    <mergeCell ref="D34:D35"/>
    <mergeCell ref="E34:E35"/>
    <mergeCell ref="F34:F35"/>
    <mergeCell ref="AB34:AB35"/>
    <mergeCell ref="AC34:AC35"/>
    <mergeCell ref="AD34:AD35"/>
    <mergeCell ref="AE52:AE53"/>
    <mergeCell ref="E58:E59"/>
    <mergeCell ref="F58:F59"/>
    <mergeCell ref="AB58:AB59"/>
    <mergeCell ref="AC58:AC59"/>
    <mergeCell ref="C58:C59"/>
    <mergeCell ref="AE34:AE35"/>
    <mergeCell ref="D56:D57"/>
    <mergeCell ref="E56:E57"/>
    <mergeCell ref="F56:F57"/>
    <mergeCell ref="AB56:AB57"/>
    <mergeCell ref="AD58:AD59"/>
    <mergeCell ref="AE58:AE59"/>
    <mergeCell ref="D60:D61"/>
    <mergeCell ref="E60:E61"/>
    <mergeCell ref="F60:F61"/>
    <mergeCell ref="AB60:AB61"/>
    <mergeCell ref="AC60:AC61"/>
    <mergeCell ref="AD60:AD61"/>
    <mergeCell ref="AE60:AE61"/>
    <mergeCell ref="D58:D59"/>
  </mergeCells>
  <printOptions/>
  <pageMargins left="0.75" right="0.75" top="1" bottom="1" header="0.5" footer="0.5"/>
  <pageSetup fitToHeight="2" fitToWidth="1" horizontalDpi="600" verticalDpi="600" orientation="landscape" paperSize="9" scale="59" r:id="rId2"/>
  <drawing r:id="rId1"/>
</worksheet>
</file>

<file path=xl/worksheets/sheet8.xml><?xml version="1.0" encoding="utf-8"?>
<worksheet xmlns="http://schemas.openxmlformats.org/spreadsheetml/2006/main" xmlns:r="http://schemas.openxmlformats.org/officeDocument/2006/relationships">
  <sheetPr codeName="Лист14">
    <pageSetUpPr fitToPage="1"/>
  </sheetPr>
  <dimension ref="A1:AE20"/>
  <sheetViews>
    <sheetView zoomScalePageLayoutView="0" workbookViewId="0" topLeftCell="A1">
      <pane xSplit="6" ySplit="9" topLeftCell="G10" activePane="bottomRight" state="frozen"/>
      <selection pane="topLeft" activeCell="N50" sqref="N50:N51"/>
      <selection pane="topRight" activeCell="N50" sqref="N50:N51"/>
      <selection pane="bottomLeft" activeCell="N50" sqref="N50:N51"/>
      <selection pane="bottomRight" activeCell="C1" sqref="C1:C16384"/>
    </sheetView>
  </sheetViews>
  <sheetFormatPr defaultColWidth="9.140625" defaultRowHeight="12.75"/>
  <cols>
    <col min="1" max="1" width="8.140625" style="1" bestFit="1" customWidth="1"/>
    <col min="2" max="2" width="8.140625" style="1" hidden="1" customWidth="1"/>
    <col min="3" max="3" width="9.7109375" style="1" hidden="1" customWidth="1"/>
    <col min="4" max="4" width="24.7109375" style="1" customWidth="1"/>
    <col min="5" max="5" width="35.00390625" style="1" customWidth="1"/>
    <col min="6" max="6" width="8.421875" style="1" hidden="1" customWidth="1"/>
    <col min="7" max="8" width="10.7109375" style="1" hidden="1" customWidth="1"/>
    <col min="9" max="9" width="9.7109375" style="1" customWidth="1"/>
    <col min="10" max="10" width="7.8515625" style="1" bestFit="1" customWidth="1"/>
    <col min="11" max="25" width="4.7109375" style="1" customWidth="1"/>
    <col min="26" max="26" width="8.57421875" style="1" bestFit="1" customWidth="1"/>
    <col min="27" max="28" width="9.7109375" style="1" bestFit="1" customWidth="1"/>
    <col min="29" max="29" width="6.421875" style="1" hidden="1" customWidth="1"/>
    <col min="30" max="31" width="6.7109375" style="1" customWidth="1"/>
    <col min="32" max="16384" width="9.140625" style="1" customWidth="1"/>
  </cols>
  <sheetData>
    <row r="1" spans="1:25" ht="12.75">
      <c r="A1" s="7"/>
      <c r="B1" s="7"/>
      <c r="C1" s="7"/>
      <c r="D1" s="7"/>
      <c r="E1" s="48" t="str">
        <f>Сводный!$C$1</f>
        <v>Краевые лично-командные соревнования по рафтингу и гребному слалому «Лосиные игры 2018» посвящённые памяти Юрия Либрехта</v>
      </c>
      <c r="F1" s="7"/>
      <c r="K1" s="15"/>
      <c r="M1" s="15"/>
      <c r="O1" s="15"/>
      <c r="Q1" s="15"/>
      <c r="S1" s="15"/>
      <c r="U1" s="15"/>
      <c r="V1" s="15"/>
      <c r="W1" s="15"/>
      <c r="X1" s="15"/>
      <c r="Y1" s="15"/>
    </row>
    <row r="2" spans="1:28" ht="12.75">
      <c r="A2" s="7"/>
      <c r="B2" s="7"/>
      <c r="C2" s="7"/>
      <c r="D2" s="7"/>
      <c r="E2" s="3" t="s">
        <v>103</v>
      </c>
      <c r="F2" s="7"/>
      <c r="H2" s="6"/>
      <c r="AA2" s="15"/>
      <c r="AB2" s="15"/>
    </row>
    <row r="3" spans="1:28" ht="12.75">
      <c r="A3" s="7"/>
      <c r="B3" s="7"/>
      <c r="C3" s="7"/>
      <c r="D3" s="7"/>
      <c r="E3" s="3" t="s">
        <v>36</v>
      </c>
      <c r="F3" s="7"/>
      <c r="H3" s="6"/>
      <c r="Z3" s="143" t="s">
        <v>34</v>
      </c>
      <c r="AA3" s="143"/>
      <c r="AB3" s="15"/>
    </row>
    <row r="4" spans="1:28" ht="12.75">
      <c r="A4" s="7"/>
      <c r="B4" s="7"/>
      <c r="C4" s="7"/>
      <c r="D4" s="7"/>
      <c r="E4" s="48" t="str">
        <f>Сводный!$C$4</f>
        <v>Класс судов: R6м</v>
      </c>
      <c r="F4" s="59"/>
      <c r="H4" s="6"/>
      <c r="Z4" s="55"/>
      <c r="AA4" s="55"/>
      <c r="AB4" s="15"/>
    </row>
    <row r="5" spans="1:27" ht="12.75">
      <c r="A5" s="7"/>
      <c r="B5" s="7"/>
      <c r="C5" s="7"/>
      <c r="D5" s="7"/>
      <c r="E5" s="7"/>
      <c r="F5" s="30"/>
      <c r="Z5" s="58" t="s">
        <v>24</v>
      </c>
      <c r="AA5" s="30"/>
    </row>
    <row r="6" spans="1:28" ht="12.75">
      <c r="A6" s="17"/>
      <c r="B6" s="17"/>
      <c r="C6" s="17"/>
      <c r="D6" s="7"/>
      <c r="E6" s="8" t="str">
        <f>Сводный!$C$6</f>
        <v>Место проведения: р. Лосиха, Первомайский район, Алтайский край</v>
      </c>
      <c r="F6" s="8"/>
      <c r="G6" s="9"/>
      <c r="H6" s="9"/>
      <c r="K6" s="15"/>
      <c r="M6" s="15"/>
      <c r="O6" s="15"/>
      <c r="Q6" s="15"/>
      <c r="S6" s="15"/>
      <c r="U6" s="15"/>
      <c r="V6" s="15"/>
      <c r="W6" s="15"/>
      <c r="X6" s="15"/>
      <c r="Y6" s="15"/>
      <c r="Z6" s="8" t="str">
        <f>Сводный!$K$6</f>
        <v>Дудник А.В. _____________</v>
      </c>
      <c r="AB6" s="15"/>
    </row>
    <row r="7" spans="1:28" ht="12.75">
      <c r="A7" s="17"/>
      <c r="B7" s="17"/>
      <c r="C7" s="17"/>
      <c r="D7" s="7"/>
      <c r="E7" s="8" t="str">
        <f>Сводный!$C$7</f>
        <v>Время проведения: 14-21 апреля 2018 г.</v>
      </c>
      <c r="F7" s="8"/>
      <c r="G7" s="11"/>
      <c r="H7" s="11"/>
      <c r="I7" s="6"/>
      <c r="K7" s="15"/>
      <c r="M7" s="15"/>
      <c r="O7" s="15"/>
      <c r="Q7" s="15"/>
      <c r="S7" s="15"/>
      <c r="U7" s="15"/>
      <c r="V7" s="15"/>
      <c r="W7" s="15"/>
      <c r="X7" s="15"/>
      <c r="Y7" s="15"/>
      <c r="Z7" s="56" t="str">
        <f>Сводный!$K$7</f>
        <v>"___" _____________ 2018 г.</v>
      </c>
      <c r="AA7" s="7"/>
      <c r="AB7" s="15"/>
    </row>
    <row r="8" spans="1:28" s="20" customFormat="1" ht="12.75">
      <c r="A8" s="19"/>
      <c r="B8" s="19"/>
      <c r="C8" s="19"/>
      <c r="D8" s="18"/>
      <c r="E8" s="19"/>
      <c r="F8" s="21"/>
      <c r="G8" s="21"/>
      <c r="H8" s="21"/>
      <c r="I8" s="46"/>
      <c r="K8" s="4"/>
      <c r="M8" s="4"/>
      <c r="O8" s="4"/>
      <c r="Q8" s="4"/>
      <c r="S8" s="4"/>
      <c r="U8" s="4"/>
      <c r="V8" s="4"/>
      <c r="W8" s="4"/>
      <c r="X8" s="4"/>
      <c r="Y8" s="4"/>
      <c r="AA8" s="4"/>
      <c r="AB8" s="4"/>
    </row>
    <row r="9" spans="1:31" ht="38.25">
      <c r="A9" s="36" t="s">
        <v>10</v>
      </c>
      <c r="B9" s="13" t="s">
        <v>204</v>
      </c>
      <c r="C9" s="13" t="s">
        <v>150</v>
      </c>
      <c r="D9" s="13" t="s">
        <v>11</v>
      </c>
      <c r="E9" s="13" t="s">
        <v>12</v>
      </c>
      <c r="F9" s="13" t="s">
        <v>58</v>
      </c>
      <c r="G9" s="32" t="s">
        <v>13</v>
      </c>
      <c r="H9" s="32" t="s">
        <v>14</v>
      </c>
      <c r="I9" s="13" t="s">
        <v>15</v>
      </c>
      <c r="J9" s="32" t="s">
        <v>27</v>
      </c>
      <c r="K9" s="32" t="s">
        <v>0</v>
      </c>
      <c r="L9" s="32" t="s">
        <v>1</v>
      </c>
      <c r="M9" s="32" t="s">
        <v>2</v>
      </c>
      <c r="N9" s="32" t="s">
        <v>3</v>
      </c>
      <c r="O9" s="32" t="s">
        <v>4</v>
      </c>
      <c r="P9" s="32" t="s">
        <v>5</v>
      </c>
      <c r="Q9" s="32" t="s">
        <v>6</v>
      </c>
      <c r="R9" s="32" t="s">
        <v>7</v>
      </c>
      <c r="S9" s="32" t="s">
        <v>8</v>
      </c>
      <c r="T9" s="32" t="s">
        <v>9</v>
      </c>
      <c r="U9" s="32" t="s">
        <v>98</v>
      </c>
      <c r="V9" s="32" t="s">
        <v>99</v>
      </c>
      <c r="W9" s="32" t="s">
        <v>100</v>
      </c>
      <c r="X9" s="32" t="s">
        <v>101</v>
      </c>
      <c r="Y9" s="32" t="s">
        <v>102</v>
      </c>
      <c r="Z9" s="13" t="s">
        <v>16</v>
      </c>
      <c r="AA9" s="32" t="s">
        <v>17</v>
      </c>
      <c r="AB9" s="32" t="s">
        <v>18</v>
      </c>
      <c r="AC9" s="33" t="s">
        <v>19</v>
      </c>
      <c r="AD9" s="39" t="s">
        <v>20</v>
      </c>
      <c r="AE9" s="33" t="s">
        <v>41</v>
      </c>
    </row>
    <row r="10" spans="1:31" ht="39" customHeight="1">
      <c r="A10" s="156">
        <v>20</v>
      </c>
      <c r="B10" s="116">
        <f>A10</f>
        <v>20</v>
      </c>
      <c r="C10" s="154" t="str">
        <f>IF(ISBLANK($A10),"",VLOOKUP($A10,Список,COLUMN()-1,0))</f>
        <v>R6м</v>
      </c>
      <c r="D10" s="150" t="str">
        <f>IF(ISBLANK($A10),"",VLOOKUP($A10,Список,COLUMN()-1,0))</f>
        <v>"Алтай Сплав"
г. Барнаул
</v>
      </c>
      <c r="E10" s="150" t="str">
        <f>IF(ISBLANK($A10),"",VLOOKUP($A10,Список,COLUMN()-1,0))</f>
        <v>Мышкин Никита Александрович
Титков Константин Владимирович
Лосев Владимир Романович
Дрёмов Иван Андреевич
Жуков Вадим Владимирович
Долженко Александр Сергеевич</v>
      </c>
      <c r="F10" s="150" t="str">
        <f>IF(ISBLANK($A10),"",VLOOKUP($A10,Список,COLUMN()+1,0))</f>
        <v>
</v>
      </c>
      <c r="G10" s="114">
        <f>IF(ISBLANK($A10),"",VLOOKUP($B10,Слалом_общ,COLUMN()-1,0))</f>
        <v>0.04583333333333334</v>
      </c>
      <c r="H10" s="114">
        <f>IF(ISBLANK($A10),"",VLOOKUP($B10,Слалом_общ,COLUMN()-1,0))</f>
        <v>0.04706574074074074</v>
      </c>
      <c r="I10" s="40">
        <f aca="true" t="shared" si="0" ref="I10:I15">H10-G10</f>
        <v>0.0012324074074074043</v>
      </c>
      <c r="J10" s="115">
        <f aca="true" t="shared" si="1" ref="J10:Y10">IF(ISBLANK($A10),"",VLOOKUP($B10,Слалом_общ,COLUMN()-1,0))</f>
        <v>0</v>
      </c>
      <c r="K10" s="115">
        <f t="shared" si="1"/>
        <v>5</v>
      </c>
      <c r="L10" s="115">
        <f t="shared" si="1"/>
        <v>5</v>
      </c>
      <c r="M10" s="115">
        <f t="shared" si="1"/>
        <v>0</v>
      </c>
      <c r="N10" s="115">
        <f t="shared" si="1"/>
        <v>0</v>
      </c>
      <c r="O10" s="115">
        <f t="shared" si="1"/>
        <v>0</v>
      </c>
      <c r="P10" s="115">
        <f t="shared" si="1"/>
        <v>0</v>
      </c>
      <c r="Q10" s="115">
        <f t="shared" si="1"/>
        <v>0</v>
      </c>
      <c r="R10" s="115">
        <f t="shared" si="1"/>
        <v>5</v>
      </c>
      <c r="S10" s="115">
        <f t="shared" si="1"/>
        <v>5</v>
      </c>
      <c r="T10" s="115">
        <f t="shared" si="1"/>
        <v>0</v>
      </c>
      <c r="U10" s="115">
        <f t="shared" si="1"/>
        <v>0</v>
      </c>
      <c r="V10" s="115">
        <f t="shared" si="1"/>
        <v>0</v>
      </c>
      <c r="W10" s="115">
        <f t="shared" si="1"/>
        <v>0</v>
      </c>
      <c r="X10" s="115">
        <f t="shared" si="1"/>
        <v>0</v>
      </c>
      <c r="Y10" s="115">
        <f t="shared" si="1"/>
        <v>0</v>
      </c>
      <c r="Z10" s="47">
        <f aca="true" t="shared" si="2" ref="Z10:Z15">SUM(J10:Y10)</f>
        <v>20</v>
      </c>
      <c r="AA10" s="40">
        <f aca="true" t="shared" si="3" ref="AA10:AA15">I10+TIME(,,Z10)</f>
        <v>0.0014638888888888857</v>
      </c>
      <c r="AB10" s="153">
        <f>IF(MIN(AA10,AA11)=0,MAX(AA10,AA11),MIN(AA10,AA11))</f>
        <v>0.0014638888888888857</v>
      </c>
      <c r="AC10" s="152">
        <f ca="1">IF(ISBLANK($A10),"",RANK(AB10,OFFSET(AB$10,0,0,COUNTA($A$10:$A$190)*2,1),1))</f>
        <v>1</v>
      </c>
      <c r="AD10" s="148">
        <v>1</v>
      </c>
      <c r="AE10" s="146">
        <f>IF(ISBLANK(AD10),0,300-15*(AD10-1))</f>
        <v>300</v>
      </c>
    </row>
    <row r="11" spans="1:31" ht="39" customHeight="1">
      <c r="A11" s="157"/>
      <c r="B11" s="117" t="str">
        <f>A10&amp;"_2п"</f>
        <v>20_2п</v>
      </c>
      <c r="C11" s="155"/>
      <c r="D11" s="150"/>
      <c r="E11" s="150"/>
      <c r="F11" s="150"/>
      <c r="G11" s="114">
        <f>IF(ISBLANK($A10),"",VLOOKUP($B11,Слалом_общ,COLUMN()-1,0))</f>
        <v>0.10902777777777778</v>
      </c>
      <c r="H11" s="114">
        <f>IF(ISBLANK($A10),"",VLOOKUP($B11,Слалом_общ,COLUMN()-1,0))</f>
        <v>0.11028599537037037</v>
      </c>
      <c r="I11" s="40">
        <f t="shared" si="0"/>
        <v>0.001258217592592592</v>
      </c>
      <c r="J11" s="115">
        <f aca="true" t="shared" si="4" ref="J11:Y11">IF(ISBLANK($A10),"",VLOOKUP($B11,Слалом_общ,COLUMN()-1,0))</f>
        <v>0</v>
      </c>
      <c r="K11" s="115">
        <f t="shared" si="4"/>
        <v>0</v>
      </c>
      <c r="L11" s="115">
        <f t="shared" si="4"/>
        <v>5</v>
      </c>
      <c r="M11" s="115">
        <f t="shared" si="4"/>
        <v>50</v>
      </c>
      <c r="N11" s="115">
        <f t="shared" si="4"/>
        <v>0</v>
      </c>
      <c r="O11" s="115">
        <f t="shared" si="4"/>
        <v>5</v>
      </c>
      <c r="P11" s="115">
        <f t="shared" si="4"/>
        <v>5</v>
      </c>
      <c r="Q11" s="115">
        <f t="shared" si="4"/>
        <v>0</v>
      </c>
      <c r="R11" s="115">
        <f t="shared" si="4"/>
        <v>0</v>
      </c>
      <c r="S11" s="115">
        <f t="shared" si="4"/>
        <v>5</v>
      </c>
      <c r="T11" s="115">
        <f t="shared" si="4"/>
        <v>0</v>
      </c>
      <c r="U11" s="115">
        <f t="shared" si="4"/>
        <v>0</v>
      </c>
      <c r="V11" s="115">
        <f t="shared" si="4"/>
        <v>0</v>
      </c>
      <c r="W11" s="115">
        <f t="shared" si="4"/>
        <v>0</v>
      </c>
      <c r="X11" s="115">
        <f t="shared" si="4"/>
        <v>0</v>
      </c>
      <c r="Y11" s="115">
        <f t="shared" si="4"/>
        <v>0</v>
      </c>
      <c r="Z11" s="47">
        <f t="shared" si="2"/>
        <v>70</v>
      </c>
      <c r="AA11" s="40">
        <f t="shared" si="3"/>
        <v>0.002068402777777777</v>
      </c>
      <c r="AB11" s="153"/>
      <c r="AC11" s="152"/>
      <c r="AD11" s="148"/>
      <c r="AE11" s="146"/>
    </row>
    <row r="12" spans="1:31" ht="39" customHeight="1">
      <c r="A12" s="156">
        <v>1</v>
      </c>
      <c r="B12" s="116">
        <f>A12</f>
        <v>1</v>
      </c>
      <c r="C12" s="154" t="str">
        <f>IF(ISBLANK($A12),"",VLOOKUP($A12,Список,COLUMN()-1,0))</f>
        <v>R6м</v>
      </c>
      <c r="D12" s="150" t="str">
        <f>IF(ISBLANK($A12),"",VLOOKUP($A12,Список,COLUMN()-1,0))</f>
        <v>"Скат"
г. Бийск
</v>
      </c>
      <c r="E12" s="150" t="str">
        <f>IF(ISBLANK($A12),"",VLOOKUP($A12,Список,COLUMN()-1,0))</f>
        <v>Разгоняев Артем  Сергеевич
Терских Иван Евгеньевич
Зырянов Аким Олегович
Береговой Константин Александрович
Абрамов Кирилл Сергеевич
Дерябин Владимир Евгеньевич</v>
      </c>
      <c r="F12" s="150" t="str">
        <f>IF(ISBLANK($A12),"",VLOOKUP($A12,Список,COLUMN()+1,0))</f>
        <v>
</v>
      </c>
      <c r="G12" s="114">
        <f>IF(ISBLANK($A12),"",VLOOKUP($B12,Слалом_общ,COLUMN()-1,0))</f>
        <v>0.036111111111111115</v>
      </c>
      <c r="H12" s="114">
        <f>IF(ISBLANK($A12),"",VLOOKUP($B12,Слалом_общ,COLUMN()-1,0))</f>
        <v>0.037425810185185183</v>
      </c>
      <c r="I12" s="40">
        <f t="shared" si="0"/>
        <v>0.0013146990740740688</v>
      </c>
      <c r="J12" s="115">
        <f aca="true" t="shared" si="5" ref="J12:Y12">IF(ISBLANK($A12),"",VLOOKUP($B12,Слалом_общ,COLUMN()-1,0))</f>
        <v>0</v>
      </c>
      <c r="K12" s="115">
        <f t="shared" si="5"/>
        <v>5</v>
      </c>
      <c r="L12" s="115">
        <f t="shared" si="5"/>
        <v>5</v>
      </c>
      <c r="M12" s="115">
        <f t="shared" si="5"/>
        <v>5</v>
      </c>
      <c r="N12" s="115">
        <f t="shared" si="5"/>
        <v>0</v>
      </c>
      <c r="O12" s="115">
        <f t="shared" si="5"/>
        <v>5</v>
      </c>
      <c r="P12" s="115">
        <f t="shared" si="5"/>
        <v>5</v>
      </c>
      <c r="Q12" s="115">
        <f t="shared" si="5"/>
        <v>0</v>
      </c>
      <c r="R12" s="115">
        <f t="shared" si="5"/>
        <v>5</v>
      </c>
      <c r="S12" s="115">
        <f t="shared" si="5"/>
        <v>5</v>
      </c>
      <c r="T12" s="115">
        <f t="shared" si="5"/>
        <v>0</v>
      </c>
      <c r="U12" s="115">
        <f t="shared" si="5"/>
        <v>0</v>
      </c>
      <c r="V12" s="115">
        <f t="shared" si="5"/>
        <v>0</v>
      </c>
      <c r="W12" s="115">
        <f t="shared" si="5"/>
        <v>0</v>
      </c>
      <c r="X12" s="115">
        <f t="shared" si="5"/>
        <v>0</v>
      </c>
      <c r="Y12" s="115">
        <f t="shared" si="5"/>
        <v>0</v>
      </c>
      <c r="Z12" s="47">
        <f t="shared" si="2"/>
        <v>35</v>
      </c>
      <c r="AA12" s="40">
        <f t="shared" si="3"/>
        <v>0.0017197916666666614</v>
      </c>
      <c r="AB12" s="153">
        <f>IF(MIN(AA12,AA13)=0,MAX(AA12,AA13),MIN(AA12,AA13))</f>
        <v>0.0015491898148148248</v>
      </c>
      <c r="AC12" s="152">
        <f ca="1">IF(ISBLANK($A12),"",RANK(AB12,OFFSET(AB$10,0,0,COUNTA($A$10:$A$190)*2,1),1))</f>
        <v>2</v>
      </c>
      <c r="AD12" s="148">
        <v>2</v>
      </c>
      <c r="AE12" s="146">
        <f>IF(ISBLANK(AD12),0,300-15*(AD12-1))</f>
        <v>285</v>
      </c>
    </row>
    <row r="13" spans="1:31" ht="39" customHeight="1">
      <c r="A13" s="157"/>
      <c r="B13" s="117" t="str">
        <f>A12&amp;"_2п"</f>
        <v>1_2п</v>
      </c>
      <c r="C13" s="155"/>
      <c r="D13" s="150"/>
      <c r="E13" s="150"/>
      <c r="F13" s="150"/>
      <c r="G13" s="114">
        <f>IF(ISBLANK($A12),"",VLOOKUP($B13,Слалом_общ,COLUMN()-1,0))</f>
        <v>0.09513888888888888</v>
      </c>
      <c r="H13" s="114">
        <f>IF(ISBLANK($A12),"",VLOOKUP($B13,Слалом_общ,COLUMN()-1,0))</f>
        <v>0.09639872685185186</v>
      </c>
      <c r="I13" s="40">
        <f t="shared" si="0"/>
        <v>0.001259837962962973</v>
      </c>
      <c r="J13" s="115">
        <f aca="true" t="shared" si="6" ref="J13:Y13">IF(ISBLANK($A12),"",VLOOKUP($B13,Слалом_общ,COLUMN()-1,0))</f>
        <v>0</v>
      </c>
      <c r="K13" s="115">
        <f t="shared" si="6"/>
        <v>0</v>
      </c>
      <c r="L13" s="115">
        <f t="shared" si="6"/>
        <v>5</v>
      </c>
      <c r="M13" s="115">
        <f t="shared" si="6"/>
        <v>5</v>
      </c>
      <c r="N13" s="115">
        <f t="shared" si="6"/>
        <v>0</v>
      </c>
      <c r="O13" s="115">
        <f t="shared" si="6"/>
        <v>5</v>
      </c>
      <c r="P13" s="115">
        <f t="shared" si="6"/>
        <v>0</v>
      </c>
      <c r="Q13" s="115">
        <f t="shared" si="6"/>
        <v>0</v>
      </c>
      <c r="R13" s="115">
        <f t="shared" si="6"/>
        <v>5</v>
      </c>
      <c r="S13" s="115">
        <f t="shared" si="6"/>
        <v>5</v>
      </c>
      <c r="T13" s="115">
        <f t="shared" si="6"/>
        <v>0</v>
      </c>
      <c r="U13" s="115">
        <f t="shared" si="6"/>
        <v>0</v>
      </c>
      <c r="V13" s="115">
        <f t="shared" si="6"/>
        <v>0</v>
      </c>
      <c r="W13" s="115">
        <f t="shared" si="6"/>
        <v>0</v>
      </c>
      <c r="X13" s="115">
        <f t="shared" si="6"/>
        <v>0</v>
      </c>
      <c r="Y13" s="115">
        <f t="shared" si="6"/>
        <v>0</v>
      </c>
      <c r="Z13" s="47">
        <f t="shared" si="2"/>
        <v>25</v>
      </c>
      <c r="AA13" s="40">
        <f t="shared" si="3"/>
        <v>0.0015491898148148248</v>
      </c>
      <c r="AB13" s="153"/>
      <c r="AC13" s="152"/>
      <c r="AD13" s="148"/>
      <c r="AE13" s="146"/>
    </row>
    <row r="14" spans="1:31" ht="39" customHeight="1">
      <c r="A14" s="156">
        <v>7</v>
      </c>
      <c r="B14" s="116">
        <f>A14</f>
        <v>7</v>
      </c>
      <c r="C14" s="154" t="str">
        <f>IF(ISBLANK($A14),"",VLOOKUP($A14,Список,COLUMN()-1,0))</f>
        <v>R6м</v>
      </c>
      <c r="D14" s="150" t="str">
        <f>IF(ISBLANK($A14),"",VLOOKUP($A14,Список,COLUMN()-1,0))</f>
        <v>"Ак-Тур"
г. Барнаул
</v>
      </c>
      <c r="E14" s="150" t="str">
        <f>IF(ISBLANK($A14),"",VLOOKUP($A14,Список,COLUMN()-1,0))</f>
        <v>Жовнер Роман Сергеевич
Индюков Дмитрий Александрович
Сивильгаев  Василий Борисович 
Калмыков Евгений Анатольевич
Романов Никита Александрович
Бахметьев Иван Анатольевич</v>
      </c>
      <c r="F14" s="150" t="str">
        <f>IF(ISBLANK($A14),"",VLOOKUP($A14,Список,COLUMN()+1,0))</f>
        <v>
</v>
      </c>
      <c r="G14" s="114">
        <f>IF(ISBLANK($A14),"",VLOOKUP($B14,Слалом_общ,COLUMN()-1,0))</f>
        <v>0.027777777777777776</v>
      </c>
      <c r="H14" s="114">
        <f>IF(ISBLANK($A14),"",VLOOKUP($B14,Слалом_общ,COLUMN()-1,0))</f>
        <v>0.029482986111111113</v>
      </c>
      <c r="I14" s="40">
        <f t="shared" si="0"/>
        <v>0.0017052083333333364</v>
      </c>
      <c r="J14" s="115">
        <f aca="true" t="shared" si="7" ref="J14:Y14">IF(ISBLANK($A14),"",VLOOKUP($B14,Слалом_общ,COLUMN()-1,0))</f>
        <v>0</v>
      </c>
      <c r="K14" s="115">
        <f t="shared" si="7"/>
        <v>5</v>
      </c>
      <c r="L14" s="115">
        <f t="shared" si="7"/>
        <v>50</v>
      </c>
      <c r="M14" s="115">
        <f t="shared" si="7"/>
        <v>50</v>
      </c>
      <c r="N14" s="115">
        <f t="shared" si="7"/>
        <v>0</v>
      </c>
      <c r="O14" s="115">
        <f t="shared" si="7"/>
        <v>50</v>
      </c>
      <c r="P14" s="115">
        <f t="shared" si="7"/>
        <v>0</v>
      </c>
      <c r="Q14" s="115">
        <f t="shared" si="7"/>
        <v>5</v>
      </c>
      <c r="R14" s="115">
        <f t="shared" si="7"/>
        <v>0</v>
      </c>
      <c r="S14" s="115">
        <f t="shared" si="7"/>
        <v>5</v>
      </c>
      <c r="T14" s="115">
        <f t="shared" si="7"/>
        <v>0</v>
      </c>
      <c r="U14" s="115">
        <f t="shared" si="7"/>
        <v>0</v>
      </c>
      <c r="V14" s="115">
        <f t="shared" si="7"/>
        <v>0</v>
      </c>
      <c r="W14" s="115">
        <f t="shared" si="7"/>
        <v>0</v>
      </c>
      <c r="X14" s="115">
        <f t="shared" si="7"/>
        <v>0</v>
      </c>
      <c r="Y14" s="115">
        <f t="shared" si="7"/>
        <v>0</v>
      </c>
      <c r="Z14" s="47">
        <f t="shared" si="2"/>
        <v>165</v>
      </c>
      <c r="AA14" s="40">
        <f t="shared" si="3"/>
        <v>0.0036149305555555587</v>
      </c>
      <c r="AB14" s="153">
        <f>IF(MIN(AA14,AA15)=0,MAX(AA14,AA15),MIN(AA14,AA15))</f>
        <v>0.0036149305555555587</v>
      </c>
      <c r="AC14" s="152">
        <f ca="1">IF(ISBLANK($A14),"",RANK(AB14,OFFSET(AB$10,0,0,COUNTA($A$10:$A$190)*2,1),1))</f>
        <v>3</v>
      </c>
      <c r="AD14" s="148">
        <v>3</v>
      </c>
      <c r="AE14" s="146">
        <f>IF(ISBLANK(AD14),0,300-15*(AD14-1))</f>
        <v>270</v>
      </c>
    </row>
    <row r="15" spans="1:31" ht="39" customHeight="1">
      <c r="A15" s="157"/>
      <c r="B15" s="117" t="str">
        <f>A14&amp;"_2п"</f>
        <v>7_2п</v>
      </c>
      <c r="C15" s="155"/>
      <c r="D15" s="150"/>
      <c r="E15" s="150"/>
      <c r="F15" s="150"/>
      <c r="G15" s="114">
        <f>IF(ISBLANK($A14),"",VLOOKUP($B15,Слалом_общ,COLUMN()-1,0))</f>
        <v>0.07916666666666666</v>
      </c>
      <c r="H15" s="114">
        <f>IF(ISBLANK($A14),"",VLOOKUP($B15,Слалом_общ,COLUMN()-1,0))</f>
        <v>0.08081354166666667</v>
      </c>
      <c r="I15" s="40">
        <f t="shared" si="0"/>
        <v>0.001646875000000006</v>
      </c>
      <c r="J15" s="115">
        <f aca="true" t="shared" si="8" ref="J15:Y15">IF(ISBLANK($A14),"",VLOOKUP($B15,Слалом_общ,COLUMN()-1,0))</f>
        <v>0</v>
      </c>
      <c r="K15" s="115">
        <f t="shared" si="8"/>
        <v>50</v>
      </c>
      <c r="L15" s="115">
        <f t="shared" si="8"/>
        <v>0</v>
      </c>
      <c r="M15" s="115">
        <f t="shared" si="8"/>
        <v>50</v>
      </c>
      <c r="N15" s="115">
        <f t="shared" si="8"/>
        <v>0</v>
      </c>
      <c r="O15" s="115">
        <f t="shared" si="8"/>
        <v>50</v>
      </c>
      <c r="P15" s="115">
        <f t="shared" si="8"/>
        <v>50</v>
      </c>
      <c r="Q15" s="115">
        <f t="shared" si="8"/>
        <v>50</v>
      </c>
      <c r="R15" s="115">
        <f t="shared" si="8"/>
        <v>50</v>
      </c>
      <c r="S15" s="115">
        <f t="shared" si="8"/>
        <v>5</v>
      </c>
      <c r="T15" s="115">
        <f t="shared" si="8"/>
        <v>0</v>
      </c>
      <c r="U15" s="115">
        <f t="shared" si="8"/>
        <v>0</v>
      </c>
      <c r="V15" s="115">
        <f t="shared" si="8"/>
        <v>0</v>
      </c>
      <c r="W15" s="115">
        <f t="shared" si="8"/>
        <v>0</v>
      </c>
      <c r="X15" s="115">
        <f t="shared" si="8"/>
        <v>0</v>
      </c>
      <c r="Y15" s="115">
        <f t="shared" si="8"/>
        <v>0</v>
      </c>
      <c r="Z15" s="47">
        <f t="shared" si="2"/>
        <v>305</v>
      </c>
      <c r="AA15" s="40">
        <f t="shared" si="3"/>
        <v>0.005176967592592598</v>
      </c>
      <c r="AB15" s="153"/>
      <c r="AC15" s="152"/>
      <c r="AD15" s="148"/>
      <c r="AE15" s="146"/>
    </row>
    <row r="19" spans="4:5" ht="12.75">
      <c r="D19" s="53" t="s">
        <v>33</v>
      </c>
      <c r="E19" s="23"/>
    </row>
    <row r="20" spans="4:5" ht="12.75">
      <c r="D20" s="54" t="str">
        <f>Сводный!$B$38</f>
        <v>Табакаев В.А.</v>
      </c>
      <c r="E20" s="52"/>
    </row>
  </sheetData>
  <sheetProtection/>
  <mergeCells count="28">
    <mergeCell ref="A10:A11"/>
    <mergeCell ref="A12:A13"/>
    <mergeCell ref="A14:A15"/>
    <mergeCell ref="C14:C15"/>
    <mergeCell ref="AE12:AE13"/>
    <mergeCell ref="D14:D15"/>
    <mergeCell ref="E14:E15"/>
    <mergeCell ref="F14:F15"/>
    <mergeCell ref="AB14:AB15"/>
    <mergeCell ref="AC14:AC15"/>
    <mergeCell ref="AD14:AD15"/>
    <mergeCell ref="AE14:AE15"/>
    <mergeCell ref="C12:C13"/>
    <mergeCell ref="AC10:AC11"/>
    <mergeCell ref="AD10:AD11"/>
    <mergeCell ref="AE10:AE11"/>
    <mergeCell ref="D12:D13"/>
    <mergeCell ref="E12:E13"/>
    <mergeCell ref="F12:F13"/>
    <mergeCell ref="AB12:AB13"/>
    <mergeCell ref="C10:C11"/>
    <mergeCell ref="AC12:AC13"/>
    <mergeCell ref="AD12:AD13"/>
    <mergeCell ref="Z3:AA3"/>
    <mergeCell ref="D10:D11"/>
    <mergeCell ref="E10:E11"/>
    <mergeCell ref="F10:F11"/>
    <mergeCell ref="AB10:AB11"/>
  </mergeCells>
  <printOptions/>
  <pageMargins left="0.75" right="0.75" top="1" bottom="1" header="0.5" footer="0.5"/>
  <pageSetup fitToHeight="2" fitToWidth="1" horizontalDpi="600" verticalDpi="600" orientation="landscape" paperSize="9" scale="59" r:id="rId2"/>
  <drawing r:id="rId1"/>
</worksheet>
</file>

<file path=xl/worksheets/sheet9.xml><?xml version="1.0" encoding="utf-8"?>
<worksheet xmlns="http://schemas.openxmlformats.org/spreadsheetml/2006/main" xmlns:r="http://schemas.openxmlformats.org/officeDocument/2006/relationships">
  <sheetPr codeName="Лист8">
    <pageSetUpPr fitToPage="1"/>
  </sheetPr>
  <dimension ref="A1:P60"/>
  <sheetViews>
    <sheetView zoomScalePageLayoutView="0" workbookViewId="0" topLeftCell="A1">
      <pane xSplit="4" ySplit="9" topLeftCell="I10" activePane="bottomRight" state="frozen"/>
      <selection pane="topLeft" activeCell="D160" sqref="D160:D165"/>
      <selection pane="topRight" activeCell="D160" sqref="D160:D165"/>
      <selection pane="bottomLeft" activeCell="D160" sqref="D160:D165"/>
      <selection pane="bottomRight" activeCell="N50" sqref="N50:N51"/>
    </sheetView>
  </sheetViews>
  <sheetFormatPr defaultColWidth="9.140625" defaultRowHeight="12.75"/>
  <cols>
    <col min="1" max="1" width="8.140625" style="1" bestFit="1" customWidth="1"/>
    <col min="2" max="3" width="24.7109375" style="1" customWidth="1"/>
    <col min="4" max="4" width="8.421875" style="1" bestFit="1" customWidth="1"/>
    <col min="5" max="7" width="9.7109375" style="1" bestFit="1" customWidth="1"/>
    <col min="8" max="8" width="7.8515625" style="1" bestFit="1" customWidth="1"/>
    <col min="9" max="10" width="11.421875" style="1" bestFit="1" customWidth="1"/>
    <col min="11" max="11" width="8.57421875" style="1" bestFit="1" customWidth="1"/>
    <col min="12" max="13" width="9.7109375" style="1" bestFit="1" customWidth="1"/>
    <col min="14" max="14" width="6.7109375" style="1" customWidth="1"/>
    <col min="15" max="15" width="6.7109375" style="1" bestFit="1" customWidth="1"/>
    <col min="16" max="16" width="6.7109375" style="1" customWidth="1"/>
    <col min="17" max="16384" width="9.140625" style="1" customWidth="1"/>
  </cols>
  <sheetData>
    <row r="1" spans="1:9" ht="12.75">
      <c r="A1" s="7"/>
      <c r="B1" s="7"/>
      <c r="C1" s="48" t="str">
        <f>Сводный!$C$1</f>
        <v>Краевые лично-командные соревнования по рафтингу и гребному слалому «Лосиные игры 2018» посвящённые памяти Юрия Либрехта</v>
      </c>
      <c r="D1" s="7"/>
      <c r="G1" s="15"/>
      <c r="I1" s="15"/>
    </row>
    <row r="2" spans="1:6" ht="12.75">
      <c r="A2" s="7"/>
      <c r="B2" s="7"/>
      <c r="C2" s="3" t="s">
        <v>30</v>
      </c>
      <c r="D2" s="7"/>
      <c r="F2" s="6"/>
    </row>
    <row r="3" spans="1:12" ht="12.75">
      <c r="A3" s="7"/>
      <c r="B3" s="7"/>
      <c r="C3" s="3" t="s">
        <v>38</v>
      </c>
      <c r="D3" s="7"/>
      <c r="F3" s="6"/>
      <c r="K3" s="143" t="s">
        <v>34</v>
      </c>
      <c r="L3" s="143"/>
    </row>
    <row r="4" spans="1:12" ht="12.75">
      <c r="A4" s="7"/>
      <c r="B4" s="7"/>
      <c r="C4" s="48" t="str">
        <f>Сводный!$C$4</f>
        <v>Класс судов: R6м</v>
      </c>
      <c r="D4" s="59"/>
      <c r="F4" s="6"/>
      <c r="K4" s="55"/>
      <c r="L4" s="55"/>
    </row>
    <row r="5" spans="1:12" ht="12.75">
      <c r="A5" s="7"/>
      <c r="B5" s="7"/>
      <c r="C5" s="7"/>
      <c r="D5" s="30"/>
      <c r="K5" s="58" t="s">
        <v>24</v>
      </c>
      <c r="L5" s="30"/>
    </row>
    <row r="6" spans="1:11" ht="12.75">
      <c r="A6" s="17"/>
      <c r="B6" s="7"/>
      <c r="C6" s="8" t="str">
        <f>Сводный!$C$6</f>
        <v>Место проведения: р. Лосиха, Первомайский район, Алтайский край</v>
      </c>
      <c r="D6" s="8"/>
      <c r="E6" s="9"/>
      <c r="F6" s="9"/>
      <c r="G6" s="15"/>
      <c r="I6" s="15"/>
      <c r="K6" s="8" t="str">
        <f>Сводный!$K$6</f>
        <v>Дудник А.В. _____________</v>
      </c>
    </row>
    <row r="7" spans="1:12" ht="12.75">
      <c r="A7" s="17"/>
      <c r="B7" s="7"/>
      <c r="C7" s="8" t="str">
        <f>Сводный!$C$7</f>
        <v>Время проведения: 14-21 апреля 2018 г.</v>
      </c>
      <c r="D7" s="8"/>
      <c r="E7" s="11"/>
      <c r="F7" s="11"/>
      <c r="G7" s="15"/>
      <c r="I7" s="15"/>
      <c r="K7" s="56" t="str">
        <f>Сводный!$K$7</f>
        <v>"___" _____________ 2018 г.</v>
      </c>
      <c r="L7" s="7"/>
    </row>
    <row r="8" spans="1:9" s="20" customFormat="1" ht="12.75">
      <c r="A8" s="19"/>
      <c r="B8" s="18"/>
      <c r="C8" s="19"/>
      <c r="D8" s="21"/>
      <c r="E8" s="21"/>
      <c r="F8" s="21"/>
      <c r="G8" s="4"/>
      <c r="I8" s="4"/>
    </row>
    <row r="9" spans="1:16" ht="38.25">
      <c r="A9" s="36" t="s">
        <v>10</v>
      </c>
      <c r="B9" s="13" t="s">
        <v>11</v>
      </c>
      <c r="C9" s="13" t="s">
        <v>12</v>
      </c>
      <c r="D9" s="13" t="s">
        <v>58</v>
      </c>
      <c r="E9" s="36" t="s">
        <v>13</v>
      </c>
      <c r="F9" s="36" t="s">
        <v>14</v>
      </c>
      <c r="G9" s="13" t="s">
        <v>15</v>
      </c>
      <c r="H9" s="36" t="s">
        <v>27</v>
      </c>
      <c r="I9" s="36" t="s">
        <v>28</v>
      </c>
      <c r="J9" s="36" t="s">
        <v>29</v>
      </c>
      <c r="K9" s="13" t="s">
        <v>16</v>
      </c>
      <c r="L9" s="32" t="s">
        <v>17</v>
      </c>
      <c r="M9" s="32" t="s">
        <v>18</v>
      </c>
      <c r="N9" s="33" t="s">
        <v>19</v>
      </c>
      <c r="O9" s="39" t="s">
        <v>20</v>
      </c>
      <c r="P9" s="33" t="s">
        <v>41</v>
      </c>
    </row>
    <row r="10" spans="1:16" ht="38.25" customHeight="1">
      <c r="A10" s="149"/>
      <c r="B10" s="150">
        <f>IF(ISBLANK($A10),"",VLOOKUP($A10,Список,2,0))</f>
      </c>
      <c r="C10" s="150">
        <f>IF(ISBLANK($A10),"",VLOOKUP($A10,Список,3,0))</f>
      </c>
      <c r="D10" s="150">
        <f>IF(ISBLANK($A10),"",VLOOKUP($A10,Список,6,0))</f>
      </c>
      <c r="E10" s="38"/>
      <c r="F10" s="38"/>
      <c r="G10" s="34">
        <f>F10-E10</f>
        <v>0</v>
      </c>
      <c r="H10" s="37"/>
      <c r="I10" s="37"/>
      <c r="J10" s="37"/>
      <c r="K10" s="35">
        <f>SUM(H10:J10)</f>
        <v>0</v>
      </c>
      <c r="L10" s="34">
        <f>G10+TIME(,,K10)</f>
        <v>0</v>
      </c>
      <c r="M10" s="151">
        <f>IF(MIN(L10,L11)=0,MAX(L10,L11),MIN(L10,L11))</f>
        <v>0</v>
      </c>
      <c r="N10" s="152">
        <f ca="1">IF(ISBLANK($A10),"",RANK(M10,OFFSET(M$10,0,0,COUNTA($A$10:$A$210)*2,1),1))</f>
      </c>
      <c r="O10" s="148"/>
      <c r="P10" s="146">
        <f>IF(ISBLANK(O10),0,400-20*(O10-1))</f>
        <v>0</v>
      </c>
    </row>
    <row r="11" spans="1:16" ht="38.25" customHeight="1">
      <c r="A11" s="149"/>
      <c r="B11" s="150"/>
      <c r="C11" s="150"/>
      <c r="D11" s="150"/>
      <c r="E11" s="38"/>
      <c r="F11" s="38"/>
      <c r="G11" s="34">
        <f aca="true" t="shared" si="0" ref="G11:G55">F11-E11</f>
        <v>0</v>
      </c>
      <c r="H11" s="37"/>
      <c r="I11" s="37"/>
      <c r="J11" s="37"/>
      <c r="K11" s="35">
        <f aca="true" t="shared" si="1" ref="K11:K55">SUM(H11:J11)</f>
        <v>0</v>
      </c>
      <c r="L11" s="34">
        <f aca="true" t="shared" si="2" ref="L11:L55">G11+TIME(,,K11)</f>
        <v>0</v>
      </c>
      <c r="M11" s="151"/>
      <c r="N11" s="152"/>
      <c r="O11" s="148"/>
      <c r="P11" s="146"/>
    </row>
    <row r="12" spans="1:16" ht="38.25" customHeight="1">
      <c r="A12" s="149"/>
      <c r="B12" s="150">
        <f>IF(ISBLANK($A12),"",VLOOKUP($A12,Список,2,0))</f>
      </c>
      <c r="C12" s="150">
        <f>IF(ISBLANK($A12),"",VLOOKUP($A12,Список,3,0))</f>
      </c>
      <c r="D12" s="150">
        <f>IF(ISBLANK($A12),"",VLOOKUP($A12,Список,6,0))</f>
      </c>
      <c r="E12" s="38"/>
      <c r="F12" s="38"/>
      <c r="G12" s="34">
        <f t="shared" si="0"/>
        <v>0</v>
      </c>
      <c r="H12" s="37"/>
      <c r="I12" s="37"/>
      <c r="J12" s="37"/>
      <c r="K12" s="35">
        <f t="shared" si="1"/>
        <v>0</v>
      </c>
      <c r="L12" s="34">
        <f t="shared" si="2"/>
        <v>0</v>
      </c>
      <c r="M12" s="151">
        <f>IF(MIN(L12,L13)=0,MAX(L12,L13),MIN(L12,L13))</f>
        <v>0</v>
      </c>
      <c r="N12" s="152">
        <f ca="1">IF(ISBLANK($A12),"",RANK(M12,OFFSET(M$10,0,0,COUNTA($A$10:$A$210)*2,1),1))</f>
      </c>
      <c r="O12" s="148"/>
      <c r="P12" s="146">
        <f>IF(ISBLANK(O12),0,400-20*(O12-1))</f>
        <v>0</v>
      </c>
    </row>
    <row r="13" spans="1:16" ht="38.25" customHeight="1">
      <c r="A13" s="149"/>
      <c r="B13" s="150"/>
      <c r="C13" s="150"/>
      <c r="D13" s="150"/>
      <c r="E13" s="38"/>
      <c r="F13" s="38"/>
      <c r="G13" s="34">
        <f aca="true" t="shared" si="3" ref="G13:G33">F13-E13</f>
        <v>0</v>
      </c>
      <c r="H13" s="37"/>
      <c r="I13" s="37"/>
      <c r="J13" s="37"/>
      <c r="K13" s="35">
        <f aca="true" t="shared" si="4" ref="K13:K33">SUM(H13:J13)</f>
        <v>0</v>
      </c>
      <c r="L13" s="34">
        <f aca="true" t="shared" si="5" ref="L13:L33">G13+TIME(,,K13)</f>
        <v>0</v>
      </c>
      <c r="M13" s="151"/>
      <c r="N13" s="152"/>
      <c r="O13" s="148"/>
      <c r="P13" s="146"/>
    </row>
    <row r="14" spans="1:16" ht="38.25" customHeight="1">
      <c r="A14" s="149"/>
      <c r="B14" s="150">
        <f>IF(ISBLANK($A14),"",VLOOKUP($A14,Список,2,0))</f>
      </c>
      <c r="C14" s="150">
        <f>IF(ISBLANK($A14),"",VLOOKUP($A14,Список,3,0))</f>
      </c>
      <c r="D14" s="150">
        <f>IF(ISBLANK($A14),"",VLOOKUP($A14,Список,6,0))</f>
      </c>
      <c r="E14" s="38"/>
      <c r="F14" s="38"/>
      <c r="G14" s="34">
        <f t="shared" si="3"/>
        <v>0</v>
      </c>
      <c r="H14" s="37"/>
      <c r="I14" s="37"/>
      <c r="J14" s="37"/>
      <c r="K14" s="35">
        <f t="shared" si="4"/>
        <v>0</v>
      </c>
      <c r="L14" s="34">
        <f t="shared" si="5"/>
        <v>0</v>
      </c>
      <c r="M14" s="151">
        <f>IF(MIN(L14,L15)=0,MAX(L14,L15),MIN(L14,L15))</f>
        <v>0</v>
      </c>
      <c r="N14" s="152">
        <f ca="1">IF(ISBLANK($A14),"",RANK(M14,OFFSET(M$10,0,0,COUNTA($A$10:$A$210)*2,1),1))</f>
      </c>
      <c r="O14" s="148"/>
      <c r="P14" s="146">
        <f>IF(ISBLANK(O14),0,400-20*(O14-1))</f>
        <v>0</v>
      </c>
    </row>
    <row r="15" spans="1:16" ht="38.25" customHeight="1">
      <c r="A15" s="149"/>
      <c r="B15" s="150"/>
      <c r="C15" s="150"/>
      <c r="D15" s="150"/>
      <c r="E15" s="38"/>
      <c r="F15" s="38"/>
      <c r="G15" s="34">
        <f t="shared" si="3"/>
        <v>0</v>
      </c>
      <c r="H15" s="37"/>
      <c r="I15" s="37"/>
      <c r="J15" s="37"/>
      <c r="K15" s="35">
        <f t="shared" si="4"/>
        <v>0</v>
      </c>
      <c r="L15" s="34">
        <f t="shared" si="5"/>
        <v>0</v>
      </c>
      <c r="M15" s="151"/>
      <c r="N15" s="152"/>
      <c r="O15" s="148"/>
      <c r="P15" s="146"/>
    </row>
    <row r="16" spans="1:16" ht="38.25" customHeight="1">
      <c r="A16" s="149"/>
      <c r="B16" s="150">
        <f>IF(ISBLANK($A16),"",VLOOKUP($A16,Список,2,0))</f>
      </c>
      <c r="C16" s="150">
        <f>IF(ISBLANK($A16),"",VLOOKUP($A16,Список,3,0))</f>
      </c>
      <c r="D16" s="150">
        <f>IF(ISBLANK($A16),"",VLOOKUP($A16,Список,6,0))</f>
      </c>
      <c r="E16" s="38"/>
      <c r="F16" s="38"/>
      <c r="G16" s="34">
        <f t="shared" si="3"/>
        <v>0</v>
      </c>
      <c r="H16" s="37"/>
      <c r="I16" s="37"/>
      <c r="J16" s="37"/>
      <c r="K16" s="35">
        <f t="shared" si="4"/>
        <v>0</v>
      </c>
      <c r="L16" s="34">
        <f t="shared" si="5"/>
        <v>0</v>
      </c>
      <c r="M16" s="151">
        <f>IF(MIN(L16,L17)=0,MAX(L16,L17),MIN(L16,L17))</f>
        <v>0</v>
      </c>
      <c r="N16" s="152">
        <f ca="1">IF(ISBLANK($A16),"",RANK(M16,OFFSET(M$10,0,0,COUNTA($A$10:$A$210)*2,1),1))</f>
      </c>
      <c r="O16" s="148"/>
      <c r="P16" s="146">
        <f>IF(ISBLANK(O16),0,400-20*(O16-1))</f>
        <v>0</v>
      </c>
    </row>
    <row r="17" spans="1:16" ht="38.25" customHeight="1">
      <c r="A17" s="149"/>
      <c r="B17" s="150"/>
      <c r="C17" s="150"/>
      <c r="D17" s="150"/>
      <c r="E17" s="38"/>
      <c r="F17" s="38"/>
      <c r="G17" s="34">
        <f t="shared" si="3"/>
        <v>0</v>
      </c>
      <c r="H17" s="37"/>
      <c r="I17" s="37"/>
      <c r="J17" s="37"/>
      <c r="K17" s="35">
        <f t="shared" si="4"/>
        <v>0</v>
      </c>
      <c r="L17" s="34">
        <f t="shared" si="5"/>
        <v>0</v>
      </c>
      <c r="M17" s="151"/>
      <c r="N17" s="152"/>
      <c r="O17" s="148"/>
      <c r="P17" s="146"/>
    </row>
    <row r="18" spans="1:16" ht="38.25" customHeight="1">
      <c r="A18" s="149"/>
      <c r="B18" s="150">
        <f>IF(ISBLANK($A18),"",VLOOKUP($A18,Список,2,0))</f>
      </c>
      <c r="C18" s="150">
        <f>IF(ISBLANK($A18),"",VLOOKUP($A18,Список,3,0))</f>
      </c>
      <c r="D18" s="150">
        <f>IF(ISBLANK($A18),"",VLOOKUP($A18,Список,6,0))</f>
      </c>
      <c r="E18" s="38"/>
      <c r="F18" s="38"/>
      <c r="G18" s="34">
        <f t="shared" si="3"/>
        <v>0</v>
      </c>
      <c r="H18" s="37"/>
      <c r="I18" s="37"/>
      <c r="J18" s="37"/>
      <c r="K18" s="35">
        <f t="shared" si="4"/>
        <v>0</v>
      </c>
      <c r="L18" s="34">
        <f t="shared" si="5"/>
        <v>0</v>
      </c>
      <c r="M18" s="151">
        <f>IF(MIN(L18,L19)=0,MAX(L18,L19),MIN(L18,L19))</f>
        <v>0</v>
      </c>
      <c r="N18" s="152">
        <f ca="1">IF(ISBLANK($A18),"",RANK(M18,OFFSET(M$10,0,0,COUNTA($A$10:$A$210)*2,1),1))</f>
      </c>
      <c r="O18" s="148"/>
      <c r="P18" s="146">
        <f>IF(ISBLANK(O18),0,400-20*(O18-1))</f>
        <v>0</v>
      </c>
    </row>
    <row r="19" spans="1:16" ht="38.25" customHeight="1">
      <c r="A19" s="149"/>
      <c r="B19" s="150"/>
      <c r="C19" s="150"/>
      <c r="D19" s="150"/>
      <c r="E19" s="38"/>
      <c r="F19" s="38"/>
      <c r="G19" s="34">
        <f t="shared" si="3"/>
        <v>0</v>
      </c>
      <c r="H19" s="37"/>
      <c r="I19" s="37"/>
      <c r="J19" s="37"/>
      <c r="K19" s="35">
        <f t="shared" si="4"/>
        <v>0</v>
      </c>
      <c r="L19" s="34">
        <f t="shared" si="5"/>
        <v>0</v>
      </c>
      <c r="M19" s="151"/>
      <c r="N19" s="152"/>
      <c r="O19" s="148"/>
      <c r="P19" s="146"/>
    </row>
    <row r="20" spans="1:16" ht="38.25" customHeight="1">
      <c r="A20" s="149"/>
      <c r="B20" s="150">
        <f>IF(ISBLANK($A20),"",VLOOKUP($A20,Список,2,0))</f>
      </c>
      <c r="C20" s="150">
        <f>IF(ISBLANK($A20),"",VLOOKUP($A20,Список,3,0))</f>
      </c>
      <c r="D20" s="150">
        <f>IF(ISBLANK($A20),"",VLOOKUP($A20,Список,6,0))</f>
      </c>
      <c r="E20" s="38"/>
      <c r="F20" s="38"/>
      <c r="G20" s="34">
        <f t="shared" si="3"/>
        <v>0</v>
      </c>
      <c r="H20" s="37"/>
      <c r="I20" s="37"/>
      <c r="J20" s="37"/>
      <c r="K20" s="35">
        <f t="shared" si="4"/>
        <v>0</v>
      </c>
      <c r="L20" s="34">
        <f t="shared" si="5"/>
        <v>0</v>
      </c>
      <c r="M20" s="151">
        <f>IF(MIN(L20,L21)=0,MAX(L20,L21),MIN(L20,L21))</f>
        <v>0</v>
      </c>
      <c r="N20" s="152">
        <f ca="1">IF(ISBLANK($A20),"",RANK(M20,OFFSET(M$10,0,0,COUNTA($A$10:$A$210)*2,1),1))</f>
      </c>
      <c r="O20" s="148"/>
      <c r="P20" s="146">
        <f>IF(ISBLANK(O20),0,400-20*(O20-1))</f>
        <v>0</v>
      </c>
    </row>
    <row r="21" spans="1:16" ht="38.25" customHeight="1">
      <c r="A21" s="149"/>
      <c r="B21" s="150"/>
      <c r="C21" s="150"/>
      <c r="D21" s="150"/>
      <c r="E21" s="38"/>
      <c r="F21" s="38"/>
      <c r="G21" s="34">
        <f t="shared" si="3"/>
        <v>0</v>
      </c>
      <c r="H21" s="37"/>
      <c r="I21" s="37"/>
      <c r="J21" s="37"/>
      <c r="K21" s="35">
        <f t="shared" si="4"/>
        <v>0</v>
      </c>
      <c r="L21" s="34">
        <f t="shared" si="5"/>
        <v>0</v>
      </c>
      <c r="M21" s="151"/>
      <c r="N21" s="152"/>
      <c r="O21" s="148"/>
      <c r="P21" s="146"/>
    </row>
    <row r="22" spans="1:16" ht="38.25" customHeight="1">
      <c r="A22" s="149"/>
      <c r="B22" s="150">
        <f>IF(ISBLANK($A22),"",VLOOKUP($A22,Список,2,0))</f>
      </c>
      <c r="C22" s="150">
        <f>IF(ISBLANK($A22),"",VLOOKUP($A22,Список,3,0))</f>
      </c>
      <c r="D22" s="150">
        <f>IF(ISBLANK($A22),"",VLOOKUP($A22,Список,6,0))</f>
      </c>
      <c r="E22" s="38"/>
      <c r="F22" s="38"/>
      <c r="G22" s="34">
        <f t="shared" si="3"/>
        <v>0</v>
      </c>
      <c r="H22" s="37"/>
      <c r="I22" s="37"/>
      <c r="J22" s="37"/>
      <c r="K22" s="35">
        <f t="shared" si="4"/>
        <v>0</v>
      </c>
      <c r="L22" s="34">
        <f t="shared" si="5"/>
        <v>0</v>
      </c>
      <c r="M22" s="151">
        <f>IF(MIN(L22,L23)=0,MAX(L22,L23),MIN(L22,L23))</f>
        <v>0</v>
      </c>
      <c r="N22" s="152">
        <f ca="1">IF(ISBLANK($A22),"",RANK(M22,OFFSET(M$10,0,0,COUNTA($A$10:$A$210)*2,1),1))</f>
      </c>
      <c r="O22" s="148"/>
      <c r="P22" s="146">
        <f>IF(ISBLANK(O22),0,400-20*(O22-1))</f>
        <v>0</v>
      </c>
    </row>
    <row r="23" spans="1:16" ht="38.25" customHeight="1">
      <c r="A23" s="149"/>
      <c r="B23" s="150"/>
      <c r="C23" s="150"/>
      <c r="D23" s="150"/>
      <c r="E23" s="38"/>
      <c r="F23" s="38"/>
      <c r="G23" s="34">
        <f t="shared" si="3"/>
        <v>0</v>
      </c>
      <c r="H23" s="37"/>
      <c r="I23" s="37"/>
      <c r="J23" s="37"/>
      <c r="K23" s="35">
        <f t="shared" si="4"/>
        <v>0</v>
      </c>
      <c r="L23" s="34">
        <f t="shared" si="5"/>
        <v>0</v>
      </c>
      <c r="M23" s="151"/>
      <c r="N23" s="152"/>
      <c r="O23" s="148"/>
      <c r="P23" s="146"/>
    </row>
    <row r="24" spans="1:16" ht="38.25" customHeight="1">
      <c r="A24" s="149"/>
      <c r="B24" s="150">
        <f>IF(ISBLANK($A24),"",VLOOKUP($A24,Список,2,0))</f>
      </c>
      <c r="C24" s="150">
        <f>IF(ISBLANK($A24),"",VLOOKUP($A24,Список,3,0))</f>
      </c>
      <c r="D24" s="150">
        <f>IF(ISBLANK($A24),"",VLOOKUP($A24,Список,6,0))</f>
      </c>
      <c r="E24" s="38"/>
      <c r="F24" s="38"/>
      <c r="G24" s="34">
        <f t="shared" si="3"/>
        <v>0</v>
      </c>
      <c r="H24" s="37"/>
      <c r="I24" s="37"/>
      <c r="J24" s="37"/>
      <c r="K24" s="35">
        <f t="shared" si="4"/>
        <v>0</v>
      </c>
      <c r="L24" s="34">
        <f t="shared" si="5"/>
        <v>0</v>
      </c>
      <c r="M24" s="151">
        <f>IF(MIN(L24,L25)=0,MAX(L24,L25),MIN(L24,L25))</f>
        <v>0</v>
      </c>
      <c r="N24" s="152">
        <f ca="1">IF(ISBLANK($A24),"",RANK(M24,OFFSET(M$10,0,0,COUNTA($A$10:$A$210)*2,1),1))</f>
      </c>
      <c r="O24" s="148"/>
      <c r="P24" s="146">
        <f>IF(ISBLANK(O24),0,400-20*(O24-1))</f>
        <v>0</v>
      </c>
    </row>
    <row r="25" spans="1:16" ht="38.25" customHeight="1">
      <c r="A25" s="149"/>
      <c r="B25" s="150"/>
      <c r="C25" s="150"/>
      <c r="D25" s="150"/>
      <c r="E25" s="38"/>
      <c r="F25" s="38"/>
      <c r="G25" s="34">
        <f t="shared" si="3"/>
        <v>0</v>
      </c>
      <c r="H25" s="37"/>
      <c r="I25" s="37"/>
      <c r="J25" s="37"/>
      <c r="K25" s="35">
        <f t="shared" si="4"/>
        <v>0</v>
      </c>
      <c r="L25" s="34">
        <f t="shared" si="5"/>
        <v>0</v>
      </c>
      <c r="M25" s="151"/>
      <c r="N25" s="152"/>
      <c r="O25" s="148"/>
      <c r="P25" s="146"/>
    </row>
    <row r="26" spans="1:16" ht="38.25" customHeight="1">
      <c r="A26" s="149"/>
      <c r="B26" s="150">
        <f>IF(ISBLANK($A26),"",VLOOKUP($A26,Список,2,0))</f>
      </c>
      <c r="C26" s="150">
        <f>IF(ISBLANK($A26),"",VLOOKUP($A26,Список,3,0))</f>
      </c>
      <c r="D26" s="150">
        <f>IF(ISBLANK($A26),"",VLOOKUP($A26,Список,6,0))</f>
      </c>
      <c r="E26" s="38"/>
      <c r="F26" s="38"/>
      <c r="G26" s="34">
        <f t="shared" si="3"/>
        <v>0</v>
      </c>
      <c r="H26" s="37"/>
      <c r="I26" s="37"/>
      <c r="J26" s="37"/>
      <c r="K26" s="35">
        <f t="shared" si="4"/>
        <v>0</v>
      </c>
      <c r="L26" s="34">
        <f t="shared" si="5"/>
        <v>0</v>
      </c>
      <c r="M26" s="151">
        <f>IF(MIN(L26,L27)=0,MAX(L26,L27),MIN(L26,L27))</f>
        <v>0</v>
      </c>
      <c r="N26" s="152">
        <f ca="1">IF(ISBLANK($A26),"",RANK(M26,OFFSET(M$10,0,0,COUNTA($A$10:$A$210)*2,1),1))</f>
      </c>
      <c r="O26" s="148"/>
      <c r="P26" s="146">
        <f>IF(ISBLANK(O26),0,400-20*(O26-1))</f>
        <v>0</v>
      </c>
    </row>
    <row r="27" spans="1:16" ht="38.25" customHeight="1">
      <c r="A27" s="149"/>
      <c r="B27" s="150"/>
      <c r="C27" s="150"/>
      <c r="D27" s="150"/>
      <c r="E27" s="38"/>
      <c r="F27" s="38"/>
      <c r="G27" s="34">
        <f t="shared" si="3"/>
        <v>0</v>
      </c>
      <c r="H27" s="37"/>
      <c r="I27" s="37"/>
      <c r="J27" s="37"/>
      <c r="K27" s="35">
        <f t="shared" si="4"/>
        <v>0</v>
      </c>
      <c r="L27" s="34">
        <f t="shared" si="5"/>
        <v>0</v>
      </c>
      <c r="M27" s="151"/>
      <c r="N27" s="152"/>
      <c r="O27" s="148"/>
      <c r="P27" s="146"/>
    </row>
    <row r="28" spans="1:16" ht="38.25" customHeight="1">
      <c r="A28" s="149"/>
      <c r="B28" s="150">
        <f>IF(ISBLANK($A28),"",VLOOKUP($A28,Список,2,0))</f>
      </c>
      <c r="C28" s="150">
        <f>IF(ISBLANK($A28),"",VLOOKUP($A28,Список,3,0))</f>
      </c>
      <c r="D28" s="150">
        <f>IF(ISBLANK($A28),"",VLOOKUP($A28,Список,6,0))</f>
      </c>
      <c r="E28" s="38"/>
      <c r="F28" s="38"/>
      <c r="G28" s="34">
        <f t="shared" si="3"/>
        <v>0</v>
      </c>
      <c r="H28" s="37"/>
      <c r="I28" s="37"/>
      <c r="J28" s="37"/>
      <c r="K28" s="35">
        <f t="shared" si="4"/>
        <v>0</v>
      </c>
      <c r="L28" s="34">
        <f t="shared" si="5"/>
        <v>0</v>
      </c>
      <c r="M28" s="151">
        <f>IF(MIN(L28,L29)=0,MAX(L28,L29),MIN(L28,L29))</f>
        <v>0</v>
      </c>
      <c r="N28" s="152">
        <f ca="1">IF(ISBLANK($A28),"",RANK(M28,OFFSET(M$10,0,0,COUNTA($A$10:$A$210)*2,1),1))</f>
      </c>
      <c r="O28" s="148"/>
      <c r="P28" s="146">
        <f>IF(ISBLANK(O28),0,400-20*(O28-1))</f>
        <v>0</v>
      </c>
    </row>
    <row r="29" spans="1:16" ht="38.25" customHeight="1">
      <c r="A29" s="149"/>
      <c r="B29" s="150"/>
      <c r="C29" s="150"/>
      <c r="D29" s="150"/>
      <c r="E29" s="38"/>
      <c r="F29" s="38"/>
      <c r="G29" s="34">
        <f t="shared" si="3"/>
        <v>0</v>
      </c>
      <c r="H29" s="37"/>
      <c r="I29" s="37"/>
      <c r="J29" s="37"/>
      <c r="K29" s="35">
        <f t="shared" si="4"/>
        <v>0</v>
      </c>
      <c r="L29" s="34">
        <f t="shared" si="5"/>
        <v>0</v>
      </c>
      <c r="M29" s="151"/>
      <c r="N29" s="152"/>
      <c r="O29" s="148"/>
      <c r="P29" s="146"/>
    </row>
    <row r="30" spans="1:16" ht="38.25" customHeight="1">
      <c r="A30" s="149"/>
      <c r="B30" s="150">
        <f>IF(ISBLANK($A30),"",VLOOKUP($A30,Список,2,0))</f>
      </c>
      <c r="C30" s="150">
        <f>IF(ISBLANK($A30),"",VLOOKUP($A30,Список,3,0))</f>
      </c>
      <c r="D30" s="150">
        <f>IF(ISBLANK($A30),"",VLOOKUP($A30,Список,6,0))</f>
      </c>
      <c r="E30" s="38"/>
      <c r="F30" s="38"/>
      <c r="G30" s="34">
        <f t="shared" si="3"/>
        <v>0</v>
      </c>
      <c r="H30" s="37"/>
      <c r="I30" s="37"/>
      <c r="J30" s="37"/>
      <c r="K30" s="35">
        <f t="shared" si="4"/>
        <v>0</v>
      </c>
      <c r="L30" s="34">
        <f t="shared" si="5"/>
        <v>0</v>
      </c>
      <c r="M30" s="151">
        <f>IF(MIN(L30,L31)=0,MAX(L30,L31),MIN(L30,L31))</f>
        <v>0</v>
      </c>
      <c r="N30" s="152">
        <f ca="1">IF(ISBLANK($A30),"",RANK(M30,OFFSET(M$10,0,0,COUNTA($A$10:$A$210)*2,1),1))</f>
      </c>
      <c r="O30" s="148"/>
      <c r="P30" s="146">
        <f>IF(ISBLANK(O30),0,400-20*(O30-1))</f>
        <v>0</v>
      </c>
    </row>
    <row r="31" spans="1:16" ht="38.25" customHeight="1">
      <c r="A31" s="149"/>
      <c r="B31" s="150"/>
      <c r="C31" s="150"/>
      <c r="D31" s="150"/>
      <c r="E31" s="38"/>
      <c r="F31" s="38"/>
      <c r="G31" s="34">
        <f t="shared" si="3"/>
        <v>0</v>
      </c>
      <c r="H31" s="37"/>
      <c r="I31" s="37"/>
      <c r="J31" s="37"/>
      <c r="K31" s="35">
        <f t="shared" si="4"/>
        <v>0</v>
      </c>
      <c r="L31" s="34">
        <f t="shared" si="5"/>
        <v>0</v>
      </c>
      <c r="M31" s="151"/>
      <c r="N31" s="152"/>
      <c r="O31" s="148"/>
      <c r="P31" s="146"/>
    </row>
    <row r="32" spans="1:16" ht="38.25" customHeight="1">
      <c r="A32" s="149"/>
      <c r="B32" s="150">
        <f>IF(ISBLANK($A32),"",VLOOKUP($A32,Список,2,0))</f>
      </c>
      <c r="C32" s="150">
        <f>IF(ISBLANK($A32),"",VLOOKUP($A32,Список,3,0))</f>
      </c>
      <c r="D32" s="150">
        <f>IF(ISBLANK($A32),"",VLOOKUP($A32,Список,6,0))</f>
      </c>
      <c r="E32" s="38"/>
      <c r="F32" s="38"/>
      <c r="G32" s="34">
        <f t="shared" si="3"/>
        <v>0</v>
      </c>
      <c r="H32" s="37"/>
      <c r="I32" s="37"/>
      <c r="J32" s="37"/>
      <c r="K32" s="35">
        <f t="shared" si="4"/>
        <v>0</v>
      </c>
      <c r="L32" s="34">
        <f t="shared" si="5"/>
        <v>0</v>
      </c>
      <c r="M32" s="151">
        <f>IF(MIN(L32,L33)=0,MAX(L32,L33),MIN(L32,L33))</f>
        <v>0</v>
      </c>
      <c r="N32" s="152">
        <f ca="1">IF(ISBLANK($A32),"",RANK(M32,OFFSET(M$10,0,0,COUNTA($A$10:$A$210)*2,1),1))</f>
      </c>
      <c r="O32" s="148"/>
      <c r="P32" s="146">
        <f>IF(ISBLANK(O32),0,400-20*(O32-1))</f>
        <v>0</v>
      </c>
    </row>
    <row r="33" spans="1:16" ht="38.25" customHeight="1">
      <c r="A33" s="149"/>
      <c r="B33" s="150"/>
      <c r="C33" s="150"/>
      <c r="D33" s="150"/>
      <c r="E33" s="38"/>
      <c r="F33" s="38"/>
      <c r="G33" s="34">
        <f t="shared" si="3"/>
        <v>0</v>
      </c>
      <c r="H33" s="37"/>
      <c r="I33" s="37"/>
      <c r="J33" s="37"/>
      <c r="K33" s="35">
        <f t="shared" si="4"/>
        <v>0</v>
      </c>
      <c r="L33" s="34">
        <f t="shared" si="5"/>
        <v>0</v>
      </c>
      <c r="M33" s="151"/>
      <c r="N33" s="152"/>
      <c r="O33" s="148"/>
      <c r="P33" s="146"/>
    </row>
    <row r="34" spans="1:16" ht="38.25" customHeight="1">
      <c r="A34" s="149"/>
      <c r="B34" s="150">
        <f>IF(ISBLANK($A34),"",VLOOKUP($A34,Список,2,0))</f>
      </c>
      <c r="C34" s="150">
        <f>IF(ISBLANK($A34),"",VLOOKUP($A34,Список,3,0))</f>
      </c>
      <c r="D34" s="150">
        <f>IF(ISBLANK($A34),"",VLOOKUP($A34,Список,6,0))</f>
      </c>
      <c r="E34" s="38"/>
      <c r="F34" s="38"/>
      <c r="G34" s="34">
        <f t="shared" si="0"/>
        <v>0</v>
      </c>
      <c r="H34" s="37"/>
      <c r="I34" s="37"/>
      <c r="J34" s="37"/>
      <c r="K34" s="35">
        <f t="shared" si="1"/>
        <v>0</v>
      </c>
      <c r="L34" s="34">
        <f t="shared" si="2"/>
        <v>0</v>
      </c>
      <c r="M34" s="151">
        <f>IF(MIN(L34,L35)=0,MAX(L34,L35),MIN(L34,L35))</f>
        <v>0</v>
      </c>
      <c r="N34" s="152">
        <f ca="1">IF(ISBLANK($A34),"",RANK(M34,OFFSET(M$10,0,0,COUNTA($A$10:$A$210)*2,1),1))</f>
      </c>
      <c r="O34" s="148"/>
      <c r="P34" s="146">
        <f>IF(ISBLANK(O34),0,400-20*(O34-1))</f>
        <v>0</v>
      </c>
    </row>
    <row r="35" spans="1:16" ht="38.25" customHeight="1">
      <c r="A35" s="149"/>
      <c r="B35" s="150"/>
      <c r="C35" s="150"/>
      <c r="D35" s="150"/>
      <c r="E35" s="38"/>
      <c r="F35" s="38"/>
      <c r="G35" s="34">
        <f t="shared" si="0"/>
        <v>0</v>
      </c>
      <c r="H35" s="37"/>
      <c r="I35" s="37"/>
      <c r="J35" s="37"/>
      <c r="K35" s="35">
        <f t="shared" si="1"/>
        <v>0</v>
      </c>
      <c r="L35" s="34">
        <f t="shared" si="2"/>
        <v>0</v>
      </c>
      <c r="M35" s="151"/>
      <c r="N35" s="152"/>
      <c r="O35" s="148"/>
      <c r="P35" s="146"/>
    </row>
    <row r="36" spans="1:16" ht="38.25" customHeight="1">
      <c r="A36" s="149"/>
      <c r="B36" s="150">
        <f>IF(ISBLANK($A36),"",VLOOKUP($A36,Список,2,0))</f>
      </c>
      <c r="C36" s="150">
        <f>IF(ISBLANK($A36),"",VLOOKUP($A36,Список,3,0))</f>
      </c>
      <c r="D36" s="150">
        <f>IF(ISBLANK($A36),"",VLOOKUP($A36,Список,6,0))</f>
      </c>
      <c r="E36" s="38"/>
      <c r="F36" s="38"/>
      <c r="G36" s="34">
        <f t="shared" si="0"/>
        <v>0</v>
      </c>
      <c r="H36" s="37"/>
      <c r="I36" s="37"/>
      <c r="J36" s="37"/>
      <c r="K36" s="35">
        <f t="shared" si="1"/>
        <v>0</v>
      </c>
      <c r="L36" s="34">
        <f t="shared" si="2"/>
        <v>0</v>
      </c>
      <c r="M36" s="151">
        <f>IF(MIN(L36,L37)=0,MAX(L36,L37),MIN(L36,L37))</f>
        <v>0</v>
      </c>
      <c r="N36" s="152">
        <f ca="1">IF(ISBLANK($A36),"",RANK(M36,OFFSET(M$10,0,0,COUNTA($A$10:$A$210)*2,1),1))</f>
      </c>
      <c r="O36" s="148"/>
      <c r="P36" s="146">
        <f>IF(ISBLANK(O36),0,400-20*(O36-1))</f>
        <v>0</v>
      </c>
    </row>
    <row r="37" spans="1:16" ht="38.25" customHeight="1">
      <c r="A37" s="149"/>
      <c r="B37" s="150"/>
      <c r="C37" s="150"/>
      <c r="D37" s="150"/>
      <c r="E37" s="38"/>
      <c r="F37" s="38"/>
      <c r="G37" s="34">
        <f t="shared" si="0"/>
        <v>0</v>
      </c>
      <c r="H37" s="37"/>
      <c r="I37" s="37"/>
      <c r="J37" s="37"/>
      <c r="K37" s="35">
        <f t="shared" si="1"/>
        <v>0</v>
      </c>
      <c r="L37" s="34">
        <f t="shared" si="2"/>
        <v>0</v>
      </c>
      <c r="M37" s="151"/>
      <c r="N37" s="152"/>
      <c r="O37" s="148"/>
      <c r="P37" s="146"/>
    </row>
    <row r="38" spans="1:16" ht="38.25" customHeight="1">
      <c r="A38" s="149"/>
      <c r="B38" s="150">
        <f>IF(ISBLANK($A38),"",VLOOKUP($A38,Список,2,0))</f>
      </c>
      <c r="C38" s="150">
        <f>IF(ISBLANK($A38),"",VLOOKUP($A38,Список,3,0))</f>
      </c>
      <c r="D38" s="150">
        <f>IF(ISBLANK($A38),"",VLOOKUP($A38,Список,6,0))</f>
      </c>
      <c r="E38" s="38"/>
      <c r="F38" s="38"/>
      <c r="G38" s="34">
        <f t="shared" si="0"/>
        <v>0</v>
      </c>
      <c r="H38" s="37"/>
      <c r="I38" s="37"/>
      <c r="J38" s="37"/>
      <c r="K38" s="35">
        <f t="shared" si="1"/>
        <v>0</v>
      </c>
      <c r="L38" s="34">
        <f t="shared" si="2"/>
        <v>0</v>
      </c>
      <c r="M38" s="151">
        <f>IF(MIN(L38,L39)=0,MAX(L38,L39),MIN(L38,L39))</f>
        <v>0</v>
      </c>
      <c r="N38" s="152">
        <f ca="1">IF(ISBLANK($A38),"",RANK(M38,OFFSET(M$10,0,0,COUNTA($A$10:$A$210)*2,1),1))</f>
      </c>
      <c r="O38" s="148"/>
      <c r="P38" s="146">
        <f>IF(ISBLANK(O38),0,400-20*(O38-1))</f>
        <v>0</v>
      </c>
    </row>
    <row r="39" spans="1:16" ht="38.25" customHeight="1">
      <c r="A39" s="149"/>
      <c r="B39" s="150"/>
      <c r="C39" s="150"/>
      <c r="D39" s="150"/>
      <c r="E39" s="38"/>
      <c r="F39" s="38"/>
      <c r="G39" s="34">
        <f t="shared" si="0"/>
        <v>0</v>
      </c>
      <c r="H39" s="37"/>
      <c r="I39" s="37"/>
      <c r="J39" s="37"/>
      <c r="K39" s="35">
        <f t="shared" si="1"/>
        <v>0</v>
      </c>
      <c r="L39" s="34">
        <f t="shared" si="2"/>
        <v>0</v>
      </c>
      <c r="M39" s="151"/>
      <c r="N39" s="152"/>
      <c r="O39" s="148"/>
      <c r="P39" s="146"/>
    </row>
    <row r="40" spans="1:16" ht="38.25" customHeight="1">
      <c r="A40" s="149"/>
      <c r="B40" s="150">
        <f>IF(ISBLANK($A40),"",VLOOKUP($A40,Список,2,0))</f>
      </c>
      <c r="C40" s="150">
        <f>IF(ISBLANK($A40),"",VLOOKUP($A40,Список,3,0))</f>
      </c>
      <c r="D40" s="150">
        <f>IF(ISBLANK($A40),"",VLOOKUP($A40,Список,6,0))</f>
      </c>
      <c r="E40" s="38"/>
      <c r="F40" s="38"/>
      <c r="G40" s="34">
        <f t="shared" si="0"/>
        <v>0</v>
      </c>
      <c r="H40" s="37"/>
      <c r="I40" s="37"/>
      <c r="J40" s="37"/>
      <c r="K40" s="35">
        <f t="shared" si="1"/>
        <v>0</v>
      </c>
      <c r="L40" s="34">
        <f t="shared" si="2"/>
        <v>0</v>
      </c>
      <c r="M40" s="151">
        <f>IF(MIN(L40,L41)=0,MAX(L40,L41),MIN(L40,L41))</f>
        <v>0</v>
      </c>
      <c r="N40" s="152">
        <f ca="1">IF(ISBLANK($A40),"",RANK(M40,OFFSET(M$10,0,0,COUNTA($A$10:$A$210)*2,1),1))</f>
      </c>
      <c r="O40" s="148"/>
      <c r="P40" s="146">
        <f>IF(ISBLANK(O40),0,400-20*(O40-1))</f>
        <v>0</v>
      </c>
    </row>
    <row r="41" spans="1:16" ht="38.25" customHeight="1">
      <c r="A41" s="149"/>
      <c r="B41" s="150"/>
      <c r="C41" s="150"/>
      <c r="D41" s="150"/>
      <c r="E41" s="38"/>
      <c r="F41" s="38"/>
      <c r="G41" s="34">
        <f t="shared" si="0"/>
        <v>0</v>
      </c>
      <c r="H41" s="37"/>
      <c r="I41" s="37"/>
      <c r="J41" s="37"/>
      <c r="K41" s="35">
        <f t="shared" si="1"/>
        <v>0</v>
      </c>
      <c r="L41" s="34">
        <f t="shared" si="2"/>
        <v>0</v>
      </c>
      <c r="M41" s="151"/>
      <c r="N41" s="152"/>
      <c r="O41" s="148"/>
      <c r="P41" s="146"/>
    </row>
    <row r="42" spans="1:16" ht="38.25" customHeight="1">
      <c r="A42" s="149"/>
      <c r="B42" s="150">
        <f>IF(ISBLANK($A42),"",VLOOKUP($A42,Список,2,0))</f>
      </c>
      <c r="C42" s="150">
        <f>IF(ISBLANK($A42),"",VLOOKUP($A42,Список,3,0))</f>
      </c>
      <c r="D42" s="150">
        <f>IF(ISBLANK($A42),"",VLOOKUP($A42,Список,6,0))</f>
      </c>
      <c r="E42" s="38"/>
      <c r="F42" s="38"/>
      <c r="G42" s="34">
        <f t="shared" si="0"/>
        <v>0</v>
      </c>
      <c r="H42" s="37"/>
      <c r="I42" s="37"/>
      <c r="J42" s="37"/>
      <c r="K42" s="35">
        <f t="shared" si="1"/>
        <v>0</v>
      </c>
      <c r="L42" s="34">
        <f t="shared" si="2"/>
        <v>0</v>
      </c>
      <c r="M42" s="151">
        <f>IF(MIN(L42,L43)=0,MAX(L42,L43),MIN(L42,L43))</f>
        <v>0</v>
      </c>
      <c r="N42" s="152">
        <f ca="1">IF(ISBLANK($A42),"",RANK(M42,OFFSET(M$10,0,0,COUNTA($A$10:$A$210)*2,1),1))</f>
      </c>
      <c r="O42" s="148"/>
      <c r="P42" s="146">
        <f>IF(ISBLANK(O42),0,400-20*(O42-1))</f>
        <v>0</v>
      </c>
    </row>
    <row r="43" spans="1:16" ht="38.25" customHeight="1">
      <c r="A43" s="149"/>
      <c r="B43" s="150"/>
      <c r="C43" s="150"/>
      <c r="D43" s="150"/>
      <c r="E43" s="38"/>
      <c r="F43" s="38"/>
      <c r="G43" s="34">
        <f t="shared" si="0"/>
        <v>0</v>
      </c>
      <c r="H43" s="37"/>
      <c r="I43" s="37"/>
      <c r="J43" s="37"/>
      <c r="K43" s="35">
        <f t="shared" si="1"/>
        <v>0</v>
      </c>
      <c r="L43" s="34">
        <f t="shared" si="2"/>
        <v>0</v>
      </c>
      <c r="M43" s="151"/>
      <c r="N43" s="152"/>
      <c r="O43" s="148"/>
      <c r="P43" s="146"/>
    </row>
    <row r="44" spans="1:16" ht="38.25" customHeight="1">
      <c r="A44" s="149"/>
      <c r="B44" s="150">
        <f>IF(ISBLANK($A44),"",VLOOKUP($A44,Список,2,0))</f>
      </c>
      <c r="C44" s="150">
        <f>IF(ISBLANK($A44),"",VLOOKUP($A44,Список,3,0))</f>
      </c>
      <c r="D44" s="150">
        <f>IF(ISBLANK($A44),"",VLOOKUP($A44,Список,6,0))</f>
      </c>
      <c r="E44" s="38"/>
      <c r="F44" s="38"/>
      <c r="G44" s="34">
        <f t="shared" si="0"/>
        <v>0</v>
      </c>
      <c r="H44" s="37"/>
      <c r="I44" s="37"/>
      <c r="J44" s="37"/>
      <c r="K44" s="35">
        <f t="shared" si="1"/>
        <v>0</v>
      </c>
      <c r="L44" s="34">
        <f t="shared" si="2"/>
        <v>0</v>
      </c>
      <c r="M44" s="151">
        <f>IF(MIN(L44,L45)=0,MAX(L44,L45),MIN(L44,L45))</f>
        <v>0</v>
      </c>
      <c r="N44" s="152">
        <f ca="1">IF(ISBLANK($A44),"",RANK(M44,OFFSET(M$10,0,0,COUNTA($A$10:$A$210)*2,1),1))</f>
      </c>
      <c r="O44" s="148"/>
      <c r="P44" s="146">
        <f>IF(ISBLANK(O44),0,400-20*(O44-1))</f>
        <v>0</v>
      </c>
    </row>
    <row r="45" spans="1:16" ht="38.25" customHeight="1">
      <c r="A45" s="149"/>
      <c r="B45" s="150"/>
      <c r="C45" s="150"/>
      <c r="D45" s="150"/>
      <c r="E45" s="38"/>
      <c r="F45" s="38"/>
      <c r="G45" s="34">
        <f t="shared" si="0"/>
        <v>0</v>
      </c>
      <c r="H45" s="37"/>
      <c r="I45" s="37"/>
      <c r="J45" s="37"/>
      <c r="K45" s="35">
        <f t="shared" si="1"/>
        <v>0</v>
      </c>
      <c r="L45" s="34">
        <f t="shared" si="2"/>
        <v>0</v>
      </c>
      <c r="M45" s="151"/>
      <c r="N45" s="152"/>
      <c r="O45" s="148"/>
      <c r="P45" s="146"/>
    </row>
    <row r="46" spans="1:16" ht="38.25" customHeight="1">
      <c r="A46" s="149"/>
      <c r="B46" s="150">
        <f>IF(ISBLANK($A46),"",VLOOKUP($A46,Список,2,0))</f>
      </c>
      <c r="C46" s="150">
        <f>IF(ISBLANK($A46),"",VLOOKUP($A46,Список,3,0))</f>
      </c>
      <c r="D46" s="150">
        <f>IF(ISBLANK($A46),"",VLOOKUP($A46,Список,6,0))</f>
      </c>
      <c r="E46" s="38"/>
      <c r="F46" s="38"/>
      <c r="G46" s="34">
        <f t="shared" si="0"/>
        <v>0</v>
      </c>
      <c r="H46" s="37"/>
      <c r="I46" s="37"/>
      <c r="J46" s="37"/>
      <c r="K46" s="35">
        <f t="shared" si="1"/>
        <v>0</v>
      </c>
      <c r="L46" s="34">
        <f t="shared" si="2"/>
        <v>0</v>
      </c>
      <c r="M46" s="151">
        <f>IF(MIN(L46,L47)=0,MAX(L46,L47),MIN(L46,L47))</f>
        <v>0</v>
      </c>
      <c r="N46" s="152">
        <f ca="1">IF(ISBLANK($A46),"",RANK(M46,OFFSET(M$10,0,0,COUNTA($A$10:$A$210)*2,1),1))</f>
      </c>
      <c r="O46" s="148"/>
      <c r="P46" s="146">
        <f>IF(ISBLANK(O46),0,400-20*(O46-1))</f>
        <v>0</v>
      </c>
    </row>
    <row r="47" spans="1:16" ht="38.25" customHeight="1">
      <c r="A47" s="149"/>
      <c r="B47" s="150"/>
      <c r="C47" s="150"/>
      <c r="D47" s="150"/>
      <c r="E47" s="38"/>
      <c r="F47" s="38"/>
      <c r="G47" s="34">
        <f t="shared" si="0"/>
        <v>0</v>
      </c>
      <c r="H47" s="37"/>
      <c r="I47" s="37"/>
      <c r="J47" s="37"/>
      <c r="K47" s="35">
        <f t="shared" si="1"/>
        <v>0</v>
      </c>
      <c r="L47" s="34">
        <f t="shared" si="2"/>
        <v>0</v>
      </c>
      <c r="M47" s="151"/>
      <c r="N47" s="152"/>
      <c r="O47" s="148"/>
      <c r="P47" s="146"/>
    </row>
    <row r="48" spans="1:16" ht="38.25" customHeight="1">
      <c r="A48" s="149"/>
      <c r="B48" s="150">
        <f>IF(ISBLANK($A48),"",VLOOKUP($A48,Список,2,0))</f>
      </c>
      <c r="C48" s="150">
        <f>IF(ISBLANK($A48),"",VLOOKUP($A48,Список,3,0))</f>
      </c>
      <c r="D48" s="150">
        <f>IF(ISBLANK($A48),"",VLOOKUP($A48,Список,6,0))</f>
      </c>
      <c r="E48" s="38"/>
      <c r="F48" s="38"/>
      <c r="G48" s="34">
        <f t="shared" si="0"/>
        <v>0</v>
      </c>
      <c r="H48" s="37"/>
      <c r="I48" s="37"/>
      <c r="J48" s="37"/>
      <c r="K48" s="35">
        <f t="shared" si="1"/>
        <v>0</v>
      </c>
      <c r="L48" s="34">
        <f t="shared" si="2"/>
        <v>0</v>
      </c>
      <c r="M48" s="151">
        <f>IF(MIN(L48,L49)=0,MAX(L48,L49),MIN(L48,L49))</f>
        <v>0</v>
      </c>
      <c r="N48" s="152">
        <f ca="1">IF(ISBLANK($A48),"",RANK(M48,OFFSET(M$10,0,0,COUNTA($A$10:$A$210)*2,1),1))</f>
      </c>
      <c r="O48" s="148"/>
      <c r="P48" s="146">
        <f>IF(ISBLANK(O48),0,400-20*(O48-1))</f>
        <v>0</v>
      </c>
    </row>
    <row r="49" spans="1:16" ht="38.25" customHeight="1">
      <c r="A49" s="149"/>
      <c r="B49" s="150"/>
      <c r="C49" s="150"/>
      <c r="D49" s="150"/>
      <c r="E49" s="38"/>
      <c r="F49" s="38"/>
      <c r="G49" s="34">
        <f t="shared" si="0"/>
        <v>0</v>
      </c>
      <c r="H49" s="37"/>
      <c r="I49" s="37"/>
      <c r="J49" s="37"/>
      <c r="K49" s="35">
        <f t="shared" si="1"/>
        <v>0</v>
      </c>
      <c r="L49" s="34">
        <f t="shared" si="2"/>
        <v>0</v>
      </c>
      <c r="M49" s="151"/>
      <c r="N49" s="152"/>
      <c r="O49" s="148"/>
      <c r="P49" s="146"/>
    </row>
    <row r="50" spans="1:16" ht="38.25" customHeight="1">
      <c r="A50" s="149"/>
      <c r="B50" s="150">
        <f>IF(ISBLANK($A50),"",VLOOKUP($A50,Список,2,0))</f>
      </c>
      <c r="C50" s="150">
        <f>IF(ISBLANK($A50),"",VLOOKUP($A50,Список,3,0))</f>
      </c>
      <c r="D50" s="150">
        <f>IF(ISBLANK($A50),"",VLOOKUP($A50,Список,6,0))</f>
      </c>
      <c r="E50" s="38"/>
      <c r="F50" s="38"/>
      <c r="G50" s="34">
        <f t="shared" si="0"/>
        <v>0</v>
      </c>
      <c r="H50" s="37"/>
      <c r="I50" s="37"/>
      <c r="J50" s="37"/>
      <c r="K50" s="35">
        <f t="shared" si="1"/>
        <v>0</v>
      </c>
      <c r="L50" s="34">
        <f t="shared" si="2"/>
        <v>0</v>
      </c>
      <c r="M50" s="151">
        <f>IF(MIN(L50,L51)=0,MAX(L50,L51),MIN(L50,L51))</f>
        <v>0</v>
      </c>
      <c r="N50" s="152">
        <f ca="1">IF(ISBLANK($A50),"",RANK(M50,OFFSET(M$10,0,0,COUNTA($A$10:$A$210)*2,1),1))</f>
      </c>
      <c r="O50" s="148"/>
      <c r="P50" s="146">
        <f>IF(ISBLANK(O50),0,400-20*(O50-1))</f>
        <v>0</v>
      </c>
    </row>
    <row r="51" spans="1:16" ht="38.25" customHeight="1">
      <c r="A51" s="149"/>
      <c r="B51" s="150"/>
      <c r="C51" s="150"/>
      <c r="D51" s="150"/>
      <c r="E51" s="38"/>
      <c r="F51" s="38"/>
      <c r="G51" s="34">
        <f t="shared" si="0"/>
        <v>0</v>
      </c>
      <c r="H51" s="37"/>
      <c r="I51" s="37"/>
      <c r="J51" s="37"/>
      <c r="K51" s="35">
        <f t="shared" si="1"/>
        <v>0</v>
      </c>
      <c r="L51" s="34">
        <f t="shared" si="2"/>
        <v>0</v>
      </c>
      <c r="M51" s="151"/>
      <c r="N51" s="152"/>
      <c r="O51" s="148"/>
      <c r="P51" s="146"/>
    </row>
    <row r="52" spans="1:16" ht="38.25" customHeight="1">
      <c r="A52" s="149"/>
      <c r="B52" s="150">
        <f>IF(ISBLANK($A52),"",VLOOKUP($A52,Список,2,0))</f>
      </c>
      <c r="C52" s="150">
        <f>IF(ISBLANK($A52),"",VLOOKUP($A52,Список,3,0))</f>
      </c>
      <c r="D52" s="150">
        <f>IF(ISBLANK($A52),"",VLOOKUP($A52,Список,6,0))</f>
      </c>
      <c r="E52" s="38"/>
      <c r="F52" s="38"/>
      <c r="G52" s="34">
        <f t="shared" si="0"/>
        <v>0</v>
      </c>
      <c r="H52" s="37"/>
      <c r="I52" s="37"/>
      <c r="J52" s="37"/>
      <c r="K52" s="35">
        <f t="shared" si="1"/>
        <v>0</v>
      </c>
      <c r="L52" s="34">
        <f t="shared" si="2"/>
        <v>0</v>
      </c>
      <c r="M52" s="151">
        <f>IF(MIN(L52,L53)=0,MAX(L52,L53),MIN(L52,L53))</f>
        <v>0</v>
      </c>
      <c r="N52" s="152">
        <f ca="1">IF(ISBLANK($A52),"",RANK(M52,OFFSET(M$10,0,0,COUNTA($A$10:$A$210)*2,1),1))</f>
      </c>
      <c r="O52" s="148"/>
      <c r="P52" s="146">
        <f>IF(ISBLANK(O52),0,400-20*(O52-1))</f>
        <v>0</v>
      </c>
    </row>
    <row r="53" spans="1:16" ht="38.25" customHeight="1">
      <c r="A53" s="149"/>
      <c r="B53" s="150"/>
      <c r="C53" s="150"/>
      <c r="D53" s="150"/>
      <c r="E53" s="38"/>
      <c r="F53" s="38"/>
      <c r="G53" s="34">
        <f t="shared" si="0"/>
        <v>0</v>
      </c>
      <c r="H53" s="37"/>
      <c r="I53" s="37"/>
      <c r="J53" s="37"/>
      <c r="K53" s="35">
        <f t="shared" si="1"/>
        <v>0</v>
      </c>
      <c r="L53" s="34">
        <f t="shared" si="2"/>
        <v>0</v>
      </c>
      <c r="M53" s="151"/>
      <c r="N53" s="152"/>
      <c r="O53" s="148"/>
      <c r="P53" s="146"/>
    </row>
    <row r="54" spans="1:16" ht="38.25" customHeight="1">
      <c r="A54" s="149"/>
      <c r="B54" s="150">
        <f>IF(ISBLANK($A54),"",VLOOKUP($A54,Список,2,0))</f>
      </c>
      <c r="C54" s="150">
        <f>IF(ISBLANK($A54),"",VLOOKUP($A54,Список,3,0))</f>
      </c>
      <c r="D54" s="150">
        <f>IF(ISBLANK($A54),"",VLOOKUP($A54,Список,6,0))</f>
      </c>
      <c r="E54" s="38"/>
      <c r="F54" s="38"/>
      <c r="G54" s="34">
        <f t="shared" si="0"/>
        <v>0</v>
      </c>
      <c r="H54" s="37"/>
      <c r="I54" s="37"/>
      <c r="J54" s="37"/>
      <c r="K54" s="35">
        <f t="shared" si="1"/>
        <v>0</v>
      </c>
      <c r="L54" s="34">
        <f t="shared" si="2"/>
        <v>0</v>
      </c>
      <c r="M54" s="151">
        <f>IF(MIN(L54,L55)=0,MAX(L54,L55),MIN(L54,L55))</f>
        <v>0</v>
      </c>
      <c r="N54" s="152">
        <f ca="1">IF(ISBLANK($A54),"",RANK(M54,OFFSET(M$10,0,0,COUNTA($A$10:$A$210)*2,1),1))</f>
      </c>
      <c r="O54" s="148"/>
      <c r="P54" s="146">
        <f>IF(ISBLANK(O54),0,400-20*(O54-1))</f>
        <v>0</v>
      </c>
    </row>
    <row r="55" spans="1:16" ht="38.25" customHeight="1">
      <c r="A55" s="149"/>
      <c r="B55" s="150"/>
      <c r="C55" s="150"/>
      <c r="D55" s="150"/>
      <c r="E55" s="38"/>
      <c r="F55" s="38"/>
      <c r="G55" s="34">
        <f t="shared" si="0"/>
        <v>0</v>
      </c>
      <c r="H55" s="37"/>
      <c r="I55" s="37"/>
      <c r="J55" s="37"/>
      <c r="K55" s="35">
        <f t="shared" si="1"/>
        <v>0</v>
      </c>
      <c r="L55" s="34">
        <f t="shared" si="2"/>
        <v>0</v>
      </c>
      <c r="M55" s="151"/>
      <c r="N55" s="152"/>
      <c r="O55" s="148"/>
      <c r="P55" s="146"/>
    </row>
    <row r="59" spans="2:3" ht="12.75">
      <c r="B59" s="53" t="s">
        <v>33</v>
      </c>
      <c r="C59" s="23"/>
    </row>
    <row r="60" spans="2:3" ht="12.75">
      <c r="B60" s="54" t="str">
        <f>Сводный!$B$38</f>
        <v>Табакаев В.А.</v>
      </c>
      <c r="C60" s="52"/>
    </row>
  </sheetData>
  <sheetProtection/>
  <mergeCells count="185">
    <mergeCell ref="P54:P55"/>
    <mergeCell ref="P46:P47"/>
    <mergeCell ref="P48:P49"/>
    <mergeCell ref="P50:P51"/>
    <mergeCell ref="P52:P53"/>
    <mergeCell ref="P38:P39"/>
    <mergeCell ref="P40:P41"/>
    <mergeCell ref="P42:P43"/>
    <mergeCell ref="P44:P45"/>
    <mergeCell ref="P10:P11"/>
    <mergeCell ref="P34:P35"/>
    <mergeCell ref="P36:P37"/>
    <mergeCell ref="N34:N35"/>
    <mergeCell ref="N10:N11"/>
    <mergeCell ref="M10:M11"/>
    <mergeCell ref="M34:M35"/>
    <mergeCell ref="M36:M37"/>
    <mergeCell ref="N36:N37"/>
    <mergeCell ref="P12:P13"/>
    <mergeCell ref="K3:L3"/>
    <mergeCell ref="M48:M49"/>
    <mergeCell ref="N48:N49"/>
    <mergeCell ref="M44:M45"/>
    <mergeCell ref="M46:M47"/>
    <mergeCell ref="N46:N47"/>
    <mergeCell ref="M38:M39"/>
    <mergeCell ref="N38:N39"/>
    <mergeCell ref="M40:M41"/>
    <mergeCell ref="N40:N41"/>
    <mergeCell ref="D54:D55"/>
    <mergeCell ref="D50:D51"/>
    <mergeCell ref="D48:D49"/>
    <mergeCell ref="O52:O53"/>
    <mergeCell ref="D52:D53"/>
    <mergeCell ref="M52:M53"/>
    <mergeCell ref="N52:N53"/>
    <mergeCell ref="N50:N51"/>
    <mergeCell ref="D10:D11"/>
    <mergeCell ref="D34:D35"/>
    <mergeCell ref="D36:D37"/>
    <mergeCell ref="D38:D39"/>
    <mergeCell ref="O40:O41"/>
    <mergeCell ref="O42:O43"/>
    <mergeCell ref="O18:O19"/>
    <mergeCell ref="O22:O23"/>
    <mergeCell ref="O26:O27"/>
    <mergeCell ref="O30:O31"/>
    <mergeCell ref="O44:O45"/>
    <mergeCell ref="M42:M43"/>
    <mergeCell ref="N44:N45"/>
    <mergeCell ref="O10:O11"/>
    <mergeCell ref="O34:O35"/>
    <mergeCell ref="O36:O37"/>
    <mergeCell ref="O38:O39"/>
    <mergeCell ref="N42:N43"/>
    <mergeCell ref="O12:O13"/>
    <mergeCell ref="O14:O15"/>
    <mergeCell ref="C10:C11"/>
    <mergeCell ref="C34:C35"/>
    <mergeCell ref="A10:A11"/>
    <mergeCell ref="B10:B11"/>
    <mergeCell ref="B34:B35"/>
    <mergeCell ref="A34:A35"/>
    <mergeCell ref="B14:B15"/>
    <mergeCell ref="C14:C15"/>
    <mergeCell ref="A18:A19"/>
    <mergeCell ref="B18:B19"/>
    <mergeCell ref="A42:A43"/>
    <mergeCell ref="C42:C43"/>
    <mergeCell ref="C38:C39"/>
    <mergeCell ref="C40:C41"/>
    <mergeCell ref="A36:A37"/>
    <mergeCell ref="A38:A39"/>
    <mergeCell ref="A40:A41"/>
    <mergeCell ref="C36:C37"/>
    <mergeCell ref="B42:B43"/>
    <mergeCell ref="D40:D41"/>
    <mergeCell ref="D42:D43"/>
    <mergeCell ref="D44:D45"/>
    <mergeCell ref="B50:B51"/>
    <mergeCell ref="B36:B37"/>
    <mergeCell ref="B38:B39"/>
    <mergeCell ref="B40:B41"/>
    <mergeCell ref="C48:C49"/>
    <mergeCell ref="O46:O47"/>
    <mergeCell ref="B54:B55"/>
    <mergeCell ref="D46:D47"/>
    <mergeCell ref="O54:O55"/>
    <mergeCell ref="O48:O49"/>
    <mergeCell ref="M50:M51"/>
    <mergeCell ref="B52:B53"/>
    <mergeCell ref="O50:O51"/>
    <mergeCell ref="M54:M55"/>
    <mergeCell ref="N54:N55"/>
    <mergeCell ref="C54:C55"/>
    <mergeCell ref="A44:A45"/>
    <mergeCell ref="A54:A55"/>
    <mergeCell ref="B44:B45"/>
    <mergeCell ref="B46:B47"/>
    <mergeCell ref="B48:B49"/>
    <mergeCell ref="A52:A53"/>
    <mergeCell ref="C44:C45"/>
    <mergeCell ref="C52:C53"/>
    <mergeCell ref="A48:A49"/>
    <mergeCell ref="A50:A51"/>
    <mergeCell ref="C50:C51"/>
    <mergeCell ref="A46:A47"/>
    <mergeCell ref="C46:C47"/>
    <mergeCell ref="D14:D15"/>
    <mergeCell ref="M14:M15"/>
    <mergeCell ref="A20:A21"/>
    <mergeCell ref="B20:B21"/>
    <mergeCell ref="C20:C21"/>
    <mergeCell ref="D20:D21"/>
    <mergeCell ref="N14:N15"/>
    <mergeCell ref="A12:A13"/>
    <mergeCell ref="B12:B13"/>
    <mergeCell ref="C12:C13"/>
    <mergeCell ref="D12:D13"/>
    <mergeCell ref="M12:M13"/>
    <mergeCell ref="N12:N13"/>
    <mergeCell ref="P14:P15"/>
    <mergeCell ref="A16:A17"/>
    <mergeCell ref="B16:B17"/>
    <mergeCell ref="C16:C17"/>
    <mergeCell ref="D16:D17"/>
    <mergeCell ref="M16:M17"/>
    <mergeCell ref="N16:N17"/>
    <mergeCell ref="O16:O17"/>
    <mergeCell ref="P16:P17"/>
    <mergeCell ref="A14:A15"/>
    <mergeCell ref="B22:B23"/>
    <mergeCell ref="M20:M21"/>
    <mergeCell ref="N20:N21"/>
    <mergeCell ref="P18:P19"/>
    <mergeCell ref="O20:O21"/>
    <mergeCell ref="P20:P21"/>
    <mergeCell ref="P22:P23"/>
    <mergeCell ref="N22:N23"/>
    <mergeCell ref="P24:P25"/>
    <mergeCell ref="C18:C19"/>
    <mergeCell ref="D18:D19"/>
    <mergeCell ref="M18:M19"/>
    <mergeCell ref="N18:N19"/>
    <mergeCell ref="C24:C25"/>
    <mergeCell ref="D24:D25"/>
    <mergeCell ref="M24:M25"/>
    <mergeCell ref="N24:N25"/>
    <mergeCell ref="O24:O25"/>
    <mergeCell ref="A22:A23"/>
    <mergeCell ref="A26:A27"/>
    <mergeCell ref="B26:B27"/>
    <mergeCell ref="C26:C27"/>
    <mergeCell ref="D26:D27"/>
    <mergeCell ref="M26:M27"/>
    <mergeCell ref="C22:C23"/>
    <mergeCell ref="D22:D23"/>
    <mergeCell ref="M22:M23"/>
    <mergeCell ref="B24:B25"/>
    <mergeCell ref="A24:A25"/>
    <mergeCell ref="A28:A29"/>
    <mergeCell ref="B28:B29"/>
    <mergeCell ref="C28:C29"/>
    <mergeCell ref="D28:D29"/>
    <mergeCell ref="M28:M29"/>
    <mergeCell ref="C30:C31"/>
    <mergeCell ref="D30:D31"/>
    <mergeCell ref="M30:M31"/>
    <mergeCell ref="N30:N31"/>
    <mergeCell ref="P26:P27"/>
    <mergeCell ref="O28:O29"/>
    <mergeCell ref="P28:P29"/>
    <mergeCell ref="P30:P31"/>
    <mergeCell ref="N26:N27"/>
    <mergeCell ref="N28:N29"/>
    <mergeCell ref="O32:O33"/>
    <mergeCell ref="P32:P33"/>
    <mergeCell ref="A30:A31"/>
    <mergeCell ref="A32:A33"/>
    <mergeCell ref="B32:B33"/>
    <mergeCell ref="C32:C33"/>
    <mergeCell ref="D32:D33"/>
    <mergeCell ref="M32:M33"/>
    <mergeCell ref="N32:N33"/>
    <mergeCell ref="B30:B31"/>
  </mergeCells>
  <printOptions/>
  <pageMargins left="0.75" right="0.75" top="1" bottom="1" header="0.5" footer="0.5"/>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SlyWink</cp:lastModifiedBy>
  <cp:lastPrinted>2018-04-01T05:12:54Z</cp:lastPrinted>
  <dcterms:created xsi:type="dcterms:W3CDTF">1996-10-08T23:32:33Z</dcterms:created>
  <dcterms:modified xsi:type="dcterms:W3CDTF">2018-04-21T11:33:47Z</dcterms:modified>
  <cp:category/>
  <cp:version/>
  <cp:contentType/>
  <cp:contentStatus/>
</cp:coreProperties>
</file>