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746" activeTab="3"/>
  </bookViews>
  <sheets>
    <sheet name="Справочник" sheetId="1" r:id="rId1"/>
    <sheet name="Мандатная (список)" sheetId="2" state="hidden" r:id="rId2"/>
    <sheet name="Мандатная" sheetId="3" r:id="rId3"/>
    <sheet name="Сводный" sheetId="4" r:id="rId4"/>
    <sheet name="Квалификация" sheetId="5" r:id="rId5"/>
    <sheet name="Спринт" sheetId="6" r:id="rId6"/>
    <sheet name="Слалом (обший)" sheetId="7" state="hidden" r:id="rId7"/>
    <sheet name="Слалом" sheetId="8" r:id="rId8"/>
    <sheet name="Гонка" sheetId="9" state="hidden" r:id="rId9"/>
  </sheets>
  <definedNames>
    <definedName name="_xlnm._FilterDatabase" localSheetId="2" hidden="1">'Мандатная'!$A$9:$G$9</definedName>
    <definedName name="Время_проведения">'Справочник'!$C$4</definedName>
    <definedName name="Главный_секретарь">'Справочник'!$C$7</definedName>
    <definedName name="Главный_судья">'Справочник'!$C$6</definedName>
    <definedName name="Год_проведения">'Справочник'!$C$5</definedName>
    <definedName name="Гонка">OFFSET('Гонка'!$A$9,0,0,COUNTA('Гонка'!$A$10:$A$210)*2,COUNTA('Гонка'!$A$9:$AX$9))</definedName>
    <definedName name="Квалификация">OFFSET('Квалификация'!$A$9,0,0,COUNTA('Квалификация'!$A$10:$A$210)*2,COUNTA('Квалификация'!$A$9:$AZ$9))</definedName>
    <definedName name="Класс_судов">'Справочник'!$C$2</definedName>
    <definedName name="Место_проведения">'Справочник'!$C$3</definedName>
    <definedName name="Название_мероприятия">'Справочник'!$C$1</definedName>
    <definedName name="Слалом" localSheetId="7">OFFSET('Слалом'!$B$9,0,0,COUNTA('Слалом'!$A$10:$A$238)*2,COUNTA('Слалом'!$B$9:$AW$9))</definedName>
    <definedName name="Слалом_общ">OFFSET('Слалом (обший)'!$B$9,0,0,COUNTA('Слалом (обший)'!$A$10:$A$238)*2,COUNTA('Слалом (обший)'!$B$9:$AW$9))</definedName>
    <definedName name="Слалом2">OFFSET('Слалом'!$A$9,0,0,COUNTA('Слалом'!$A$10:$A$238)*2,COUNTA('Слалом'!$A$9:$AW$9))</definedName>
    <definedName name="Список">OFFSET('Мандатная'!$A$9,0,0,COUNTA('Мандатная'!$A$10:$A$550)*6,COUNTA('Мандатная'!$A$9:$AZ$9))</definedName>
    <definedName name="Список_Возрастная_группа">OFFSET('Справочник'!$B$43,0,0,COUNTA('Справочник'!$B$43:$B$48),1)</definedName>
    <definedName name="Список_Возрастная_группа_МЖ">OFFSET('Справочник'!$C$43,0,0,COUNTA('Справочник'!$C$43:$C$48),1)</definedName>
    <definedName name="Список_классов_судов">OFFSET('Справочник'!$C$21,0,0,COUNTA('Справочник'!$C$21:$C$40),1)</definedName>
    <definedName name="Список_мероприятий">OFFSET('Справочник'!$C$10,0,0,COUNTA('Справочник'!$C$10:$C$18),1)</definedName>
    <definedName name="Спринт">OFFSET('Спринт'!$A$9,0,0,COUNTA('Спринт'!$A$10:$A$190)*2,COUNTA('Спринт'!$A$9:$AW$9))</definedName>
  </definedNames>
  <calcPr fullCalcOnLoad="1"/>
</workbook>
</file>

<file path=xl/sharedStrings.xml><?xml version="1.0" encoding="utf-8"?>
<sst xmlns="http://schemas.openxmlformats.org/spreadsheetml/2006/main" count="605" uniqueCount="208">
  <si>
    <t>В1</t>
  </si>
  <si>
    <t>В2</t>
  </si>
  <si>
    <t>В3</t>
  </si>
  <si>
    <t>В4</t>
  </si>
  <si>
    <t>В5</t>
  </si>
  <si>
    <t>В6</t>
  </si>
  <si>
    <t>В7</t>
  </si>
  <si>
    <t>В8</t>
  </si>
  <si>
    <t>В9</t>
  </si>
  <si>
    <t>В10</t>
  </si>
  <si>
    <t>№ экипажа</t>
  </si>
  <si>
    <t>Команда</t>
  </si>
  <si>
    <t>Участники</t>
  </si>
  <si>
    <t>Время старта</t>
  </si>
  <si>
    <t>Время финиша</t>
  </si>
  <si>
    <t>Время на дистанции</t>
  </si>
  <si>
    <t>Сумма штрафов</t>
  </si>
  <si>
    <t>Результат</t>
  </si>
  <si>
    <t>Результат лучшей попытки</t>
  </si>
  <si>
    <t>Место (авт.)</t>
  </si>
  <si>
    <t>Место</t>
  </si>
  <si>
    <t>Год рожд.</t>
  </si>
  <si>
    <t>Разряд</t>
  </si>
  <si>
    <t>Мандатная комиссия</t>
  </si>
  <si>
    <t>Главный судья</t>
  </si>
  <si>
    <t>Сводный протокол результатов</t>
  </si>
  <si>
    <t>Сумма мест</t>
  </si>
  <si>
    <t>Штраф старта</t>
  </si>
  <si>
    <t>В1 (суммарный штраф)</t>
  </si>
  <si>
    <t>В2 (суммарный штраф)</t>
  </si>
  <si>
    <t>Протокол результатов</t>
  </si>
  <si>
    <t>Место проведения:</t>
  </si>
  <si>
    <t>Время проведения:</t>
  </si>
  <si>
    <t>Главный секретарь</t>
  </si>
  <si>
    <t>"УТВЕРЖДАЮ"</t>
  </si>
  <si>
    <t>Дисциплина "Многоборье"</t>
  </si>
  <si>
    <t>Дисциплина "Слалом"</t>
  </si>
  <si>
    <t>место</t>
  </si>
  <si>
    <t>Дисциплина "Длинная гонка"</t>
  </si>
  <si>
    <t>Дисциплина "Параллельный спринт"</t>
  </si>
  <si>
    <t>Квалификационный заезд</t>
  </si>
  <si>
    <t>Очки</t>
  </si>
  <si>
    <t>Сумма очков</t>
  </si>
  <si>
    <t>очки</t>
  </si>
  <si>
    <t>Класс судов:</t>
  </si>
  <si>
    <t>Список мероприятий</t>
  </si>
  <si>
    <t>Список классов судов</t>
  </si>
  <si>
    <t>Мероприятие:</t>
  </si>
  <si>
    <t>Видимость и защита  листов</t>
  </si>
  <si>
    <t>Открыть листы:</t>
  </si>
  <si>
    <t>Cнять защиту листов:</t>
  </si>
  <si>
    <t>б/р</t>
  </si>
  <si>
    <t>R6м</t>
  </si>
  <si>
    <t>R4м</t>
  </si>
  <si>
    <t>R4ж</t>
  </si>
  <si>
    <t>Год проведения:</t>
  </si>
  <si>
    <t>R6ю</t>
  </si>
  <si>
    <t>К-1РР</t>
  </si>
  <si>
    <t>Возраст-ная группа</t>
  </si>
  <si>
    <t>Соколова Виктория Евгеньевна</t>
  </si>
  <si>
    <t>Рагуцкая Ксения Юрьевна</t>
  </si>
  <si>
    <t>Дудина Арина Павловна</t>
  </si>
  <si>
    <t>КМС</t>
  </si>
  <si>
    <t>"Касатки"</t>
  </si>
  <si>
    <t>г. Бийск</t>
  </si>
  <si>
    <t>Дробышева Виктория Алексеевна</t>
  </si>
  <si>
    <t>Соколова Карина Алексеевна</t>
  </si>
  <si>
    <t>Вдовина Екатерина Алексеевна</t>
  </si>
  <si>
    <t>"Скатики"</t>
  </si>
  <si>
    <t>Береговой Константин Александрович</t>
  </si>
  <si>
    <t>Зырянов Аким Олегович</t>
  </si>
  <si>
    <t>Разгоняев Артем  Сергеевич</t>
  </si>
  <si>
    <t>Абрамов Кирилл Сергеевич</t>
  </si>
  <si>
    <t>"Скат"</t>
  </si>
  <si>
    <t>Дерябин Владимир Евгеньевич</t>
  </si>
  <si>
    <t>Авдеев Дмитрий Сергеевич</t>
  </si>
  <si>
    <t>г. Горно-Алтайск</t>
  </si>
  <si>
    <t>СФГС НСО</t>
  </si>
  <si>
    <t>г. Новосибирск</t>
  </si>
  <si>
    <t>Зеленкин Константин Юрьевич</t>
  </si>
  <si>
    <t>Коротенко Алексей Николаевич</t>
  </si>
  <si>
    <t>"Сибирь"</t>
  </si>
  <si>
    <t>Молоков Артём Максимович</t>
  </si>
  <si>
    <t>МС</t>
  </si>
  <si>
    <t>г. Барнаул</t>
  </si>
  <si>
    <t>Дрёмов Иван Андреевич</t>
  </si>
  <si>
    <t>Кулакова Анна Васильевна</t>
  </si>
  <si>
    <t>"Алые паруса"</t>
  </si>
  <si>
    <t>Внуков Сергей Денисович</t>
  </si>
  <si>
    <t>Ковтун Илья Владимирович</t>
  </si>
  <si>
    <t>Чемакин Николай Витальевич</t>
  </si>
  <si>
    <t>Джаниашвили Владислав Дмитриевич</t>
  </si>
  <si>
    <t>Коростелев Алексей Алексеевич</t>
  </si>
  <si>
    <t>Титков Константин Владимирович</t>
  </si>
  <si>
    <t>"Барнаульский клуб Каякеров"</t>
  </si>
  <si>
    <t>Косогоров Кирилл Вадимович</t>
  </si>
  <si>
    <t>Гунько Вячеслав Николаевич</t>
  </si>
  <si>
    <t>Суворова Ксения Викторовна</t>
  </si>
  <si>
    <t>В11</t>
  </si>
  <si>
    <t>В12</t>
  </si>
  <si>
    <t>В13</t>
  </si>
  <si>
    <t>В14</t>
  </si>
  <si>
    <t>В15</t>
  </si>
  <si>
    <t>Предварительный протокол результатов</t>
  </si>
  <si>
    <t>Упраж-нение (перев.)</t>
  </si>
  <si>
    <t>Краевые лично-командные соревнования по рафтингу и гребному слалому «Лосиные игры 2018» посвящённые памяти Юрия Либрехта</t>
  </si>
  <si>
    <t>Дудник А.В.</t>
  </si>
  <si>
    <t>Табакаев В.А.</t>
  </si>
  <si>
    <t>14-21 апреля 2018 г.</t>
  </si>
  <si>
    <t>р. Лосиха, Первомайский район, Алтайский край</t>
  </si>
  <si>
    <t>Лосев Владимир</t>
  </si>
  <si>
    <t>Зырянов Аким</t>
  </si>
  <si>
    <t>Бурлаков Александр Николаевич</t>
  </si>
  <si>
    <t>Казанцев Александр Игоревич</t>
  </si>
  <si>
    <t>Казанцев и Бурлаков</t>
  </si>
  <si>
    <t>Беломыцева Евгения Михайловна</t>
  </si>
  <si>
    <t>Губина Анастасия Евгеньевна</t>
  </si>
  <si>
    <t>"Ромашка" т/к "Норд"</t>
  </si>
  <si>
    <t>Коваленко Анастасия</t>
  </si>
  <si>
    <t>Кулакова Елизавета</t>
  </si>
  <si>
    <t>Князькова Виктория</t>
  </si>
  <si>
    <t>Маслова Анастасия</t>
  </si>
  <si>
    <t>Землянова Александра</t>
  </si>
  <si>
    <t>Зенкина Алина</t>
  </si>
  <si>
    <t>Игнатенко Елизавета</t>
  </si>
  <si>
    <t>Мышкин Никита Александрович</t>
  </si>
  <si>
    <t>"Алтай Сплав"</t>
  </si>
  <si>
    <t>п. Тальменка, Алт. край</t>
  </si>
  <si>
    <t>Соловьёв Роман</t>
  </si>
  <si>
    <t>АКАТ "Пульсар"</t>
  </si>
  <si>
    <t>Шишка Светлана Александровна</t>
  </si>
  <si>
    <t>Тырышкин Дмитрий Вячеславович</t>
  </si>
  <si>
    <t>Варлаков Сергей Валерьевич</t>
  </si>
  <si>
    <t>"ЕлкиТур"</t>
  </si>
  <si>
    <t>Мананников Дмитрий</t>
  </si>
  <si>
    <t>Шагалин Данил</t>
  </si>
  <si>
    <t>Турклуб "АлтГУ"</t>
  </si>
  <si>
    <t>Антюфеева Татьяна Александровна</t>
  </si>
  <si>
    <t>Сахаровская Анна Юрьевна</t>
  </si>
  <si>
    <t>Ковалёв Михаил Владиславович</t>
  </si>
  <si>
    <t>Тихамиров Никита Алексеевич</t>
  </si>
  <si>
    <t>"Молодость"</t>
  </si>
  <si>
    <t>Калинин Михаил Викторович</t>
  </si>
  <si>
    <t>Алабин Иван Витальевич</t>
  </si>
  <si>
    <t>"Ориентировщики"</t>
  </si>
  <si>
    <t>Аносов Вячеслав Андреевич</t>
  </si>
  <si>
    <t>Биточкин Иван Борисович</t>
  </si>
  <si>
    <t>Игнашина Анастасия</t>
  </si>
  <si>
    <t>Бержанина Марина</t>
  </si>
  <si>
    <t>Чумакина Валерия Григорьевна</t>
  </si>
  <si>
    <t>Класс судна</t>
  </si>
  <si>
    <t>Кат-2м</t>
  </si>
  <si>
    <t>Кат-2ж</t>
  </si>
  <si>
    <t>Кат-2Тм</t>
  </si>
  <si>
    <t>Кат-2Тж</t>
  </si>
  <si>
    <t>Кат-2дев</t>
  </si>
  <si>
    <t>К-1дев</t>
  </si>
  <si>
    <t>К-1м</t>
  </si>
  <si>
    <t>День рождения</t>
  </si>
  <si>
    <t>Год рожд. (формула)</t>
  </si>
  <si>
    <t>Бержанина Марина Александровна</t>
  </si>
  <si>
    <t>Возрастные группы</t>
  </si>
  <si>
    <t>юноши</t>
  </si>
  <si>
    <t>мужчины</t>
  </si>
  <si>
    <t>девушки</t>
  </si>
  <si>
    <t>женщины</t>
  </si>
  <si>
    <t>юниоры</t>
  </si>
  <si>
    <t>юниорки</t>
  </si>
  <si>
    <t>R6ж</t>
  </si>
  <si>
    <t>R6юк</t>
  </si>
  <si>
    <t>Терских Иван Евгеньевич</t>
  </si>
  <si>
    <t>"Ак-Тур"</t>
  </si>
  <si>
    <t>Жовнер Роман Сергеевич</t>
  </si>
  <si>
    <t>Индюков Дмитрий Александрович</t>
  </si>
  <si>
    <t xml:space="preserve">Сивильгаев  Василий Борисович </t>
  </si>
  <si>
    <t>Калмыков Евгений Анатольевич</t>
  </si>
  <si>
    <t>Романов Никита Александрович</t>
  </si>
  <si>
    <t>Бахметьев Иван Анатольевич</t>
  </si>
  <si>
    <t>Головин Максим Павлович</t>
  </si>
  <si>
    <t>Мезенцев Денис Игоревич</t>
  </si>
  <si>
    <t>Баранова Евгения</t>
  </si>
  <si>
    <t>"Жемчужина" (ТК Норд)</t>
  </si>
  <si>
    <t>Пронь Екатерина</t>
  </si>
  <si>
    <t>Здисенко Анастасия</t>
  </si>
  <si>
    <t>Вяткина Софья</t>
  </si>
  <si>
    <t>Костылева Юлия</t>
  </si>
  <si>
    <t>Кулакова Анна</t>
  </si>
  <si>
    <t>Домбровская Алиса</t>
  </si>
  <si>
    <t>Лосев Владимир Романович</t>
  </si>
  <si>
    <t>Жуков Вадим Владимирович</t>
  </si>
  <si>
    <t>Долженко Александр Сергеевич</t>
  </si>
  <si>
    <t>Попов Данил</t>
  </si>
  <si>
    <t>Акимов Сергей Сергеевич</t>
  </si>
  <si>
    <t>Полысаев Владимир Игоревич</t>
  </si>
  <si>
    <t>Домбровский Максим</t>
  </si>
  <si>
    <t>Бочкарев Кирилл Александрович</t>
  </si>
  <si>
    <t>Гриднева Кристина Владимировна</t>
  </si>
  <si>
    <t>Свиридова Ольга Александровна</t>
  </si>
  <si>
    <t>Фролова Ирина Валерьевна</t>
  </si>
  <si>
    <t>Биточкин Анатолий Борисович</t>
  </si>
  <si>
    <t>Амосов Вячеслав Андреевич</t>
  </si>
  <si>
    <t>Тимошенский Сергей Константинович</t>
  </si>
  <si>
    <t>Шатин Аржан Евгеньевич</t>
  </si>
  <si>
    <t>Лабанов Сергей Сергеевич</t>
  </si>
  <si>
    <t>№ экипажа (служ.)</t>
  </si>
  <si>
    <t>Костюк Иван Александрович</t>
  </si>
  <si>
    <t>R6 юниорки</t>
  </si>
  <si>
    <t>R6 юниоры</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</si>
</sst>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h:mm:ss;@"/>
    <numFmt numFmtId="190" formatCode="h:mm:ss.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F400]h:mm:ss\ AM/PM"/>
    <numFmt numFmtId="196" formatCode="h:mm;@"/>
    <numFmt numFmtId="197" formatCode="[$-409]h:mm\ AM/PM;@"/>
    <numFmt numFmtId="198" formatCode="mm:ss.0;@"/>
    <numFmt numFmtId="199" formatCode="dd/mm/yy\ h:mm;@"/>
    <numFmt numFmtId="200" formatCode="dd/mm/yy;@"/>
    <numFmt numFmtId="201" formatCode="d/m/yyyy;@"/>
    <numFmt numFmtId="202" formatCode="mmm/yyyy"/>
  </numFmts>
  <fonts count="47">
    <font>
      <sz val="10"/>
      <name val="Arial"/>
      <family val="0"/>
    </font>
    <font>
      <sz val="8"/>
      <name val="Arial"/>
      <family val="2"/>
    </font>
    <font>
      <u val="single"/>
      <sz val="10"/>
      <color indexed="12"/>
      <name val="Arial Cyr"/>
      <family val="0"/>
    </font>
    <font>
      <sz val="10"/>
      <name val="Arial Cyr"/>
      <family val="0"/>
    </font>
    <font>
      <u val="single"/>
      <sz val="10"/>
      <color indexed="36"/>
      <name val="Arial Cyr"/>
      <family val="0"/>
    </font>
    <font>
      <sz val="8"/>
      <name val="Arial Cyr"/>
      <family val="0"/>
    </font>
    <font>
      <b/>
      <sz val="10"/>
      <name val="Arial Cyr"/>
      <family val="0"/>
    </font>
    <font>
      <b/>
      <sz val="10"/>
      <name val="Arial"/>
      <family val="2"/>
    </font>
    <font>
      <b/>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27"/>
        <bgColor indexed="64"/>
      </patternFill>
    </fill>
    <fill>
      <patternFill patternType="solid">
        <fgColor rgb="FFFFFF00"/>
        <bgColor indexed="64"/>
      </patternFill>
    </fill>
    <fill>
      <patternFill patternType="solid">
        <fgColor rgb="FFCC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9" fillId="0" borderId="0">
      <alignment/>
      <protection/>
    </xf>
    <xf numFmtId="0" fontId="4"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158">
    <xf numFmtId="0" fontId="0" fillId="0" borderId="0" xfId="0" applyAlignment="1">
      <alignment/>
    </xf>
    <xf numFmtId="0" fontId="3" fillId="0" borderId="0" xfId="55" applyProtection="1">
      <alignment/>
      <protection hidden="1"/>
    </xf>
    <xf numFmtId="0" fontId="6" fillId="0" borderId="0" xfId="55" applyFont="1" applyBorder="1" applyProtection="1">
      <alignment/>
      <protection hidden="1"/>
    </xf>
    <xf numFmtId="0" fontId="6" fillId="0" borderId="0" xfId="55" applyFont="1" applyProtection="1">
      <alignment/>
      <protection hidden="1"/>
    </xf>
    <xf numFmtId="0" fontId="6" fillId="0" borderId="0" xfId="55" applyFont="1" applyBorder="1" applyAlignment="1" applyProtection="1">
      <alignment horizontal="center"/>
      <protection hidden="1"/>
    </xf>
    <xf numFmtId="0" fontId="0" fillId="0" borderId="0" xfId="0" applyAlignment="1" applyProtection="1">
      <alignment/>
      <protection hidden="1"/>
    </xf>
    <xf numFmtId="0" fontId="3" fillId="0" borderId="0" xfId="55" applyAlignment="1" applyProtection="1">
      <alignment horizontal="center"/>
      <protection hidden="1"/>
    </xf>
    <xf numFmtId="0" fontId="3" fillId="0" borderId="0" xfId="55" applyFont="1" applyProtection="1">
      <alignment/>
      <protection hidden="1"/>
    </xf>
    <xf numFmtId="0" fontId="3" fillId="0" borderId="0" xfId="55" applyFont="1" applyAlignment="1" applyProtection="1">
      <alignment/>
      <protection hidden="1"/>
    </xf>
    <xf numFmtId="0" fontId="3" fillId="0" borderId="0" xfId="55" applyAlignment="1" applyProtection="1">
      <alignment/>
      <protection hidden="1"/>
    </xf>
    <xf numFmtId="0" fontId="3" fillId="0" borderId="0" xfId="55" applyFont="1" applyAlignment="1" applyProtection="1">
      <alignment horizontal="left"/>
      <protection hidden="1"/>
    </xf>
    <xf numFmtId="0" fontId="3" fillId="0" borderId="0" xfId="55" applyAlignment="1" applyProtection="1">
      <alignment horizontal="left"/>
      <protection hidden="1"/>
    </xf>
    <xf numFmtId="0" fontId="3" fillId="0" borderId="10" xfId="55"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0" fontId="6" fillId="0" borderId="0" xfId="55" applyFont="1" applyAlignment="1" applyProtection="1">
      <alignment horizontal="center"/>
      <protection hidden="1"/>
    </xf>
    <xf numFmtId="0" fontId="3" fillId="0" borderId="0" xfId="55" applyBorder="1" applyAlignment="1" applyProtection="1">
      <alignment/>
      <protection hidden="1"/>
    </xf>
    <xf numFmtId="0" fontId="3" fillId="0" borderId="0" xfId="55" applyFont="1" applyBorder="1" applyAlignment="1" applyProtection="1">
      <alignment/>
      <protection hidden="1"/>
    </xf>
    <xf numFmtId="0" fontId="3" fillId="0" borderId="11" xfId="55" applyFont="1" applyBorder="1" applyAlignment="1" applyProtection="1">
      <alignment/>
      <protection hidden="1"/>
    </xf>
    <xf numFmtId="0" fontId="3" fillId="0" borderId="11" xfId="55" applyBorder="1" applyAlignment="1" applyProtection="1">
      <alignment/>
      <protection hidden="1"/>
    </xf>
    <xf numFmtId="0" fontId="3" fillId="0" borderId="0" xfId="55" applyBorder="1" applyProtection="1">
      <alignment/>
      <protection hidden="1"/>
    </xf>
    <xf numFmtId="0" fontId="3" fillId="0" borderId="0" xfId="55" applyBorder="1" applyAlignment="1" applyProtection="1">
      <alignment horizontal="left"/>
      <protection hidden="1"/>
    </xf>
    <xf numFmtId="0" fontId="3" fillId="0" borderId="10" xfId="53" applyFont="1" applyFill="1" applyBorder="1" applyAlignment="1" applyProtection="1">
      <alignment horizontal="center" vertical="center" wrapText="1"/>
      <protection hidden="1"/>
    </xf>
    <xf numFmtId="0" fontId="3" fillId="0" borderId="0" xfId="53" applyProtection="1">
      <alignment/>
      <protection hidden="1"/>
    </xf>
    <xf numFmtId="0" fontId="3" fillId="0" borderId="0" xfId="55" applyBorder="1" applyAlignment="1" applyProtection="1">
      <alignment horizontal="left" vertical="top" wrapText="1"/>
      <protection hidden="1"/>
    </xf>
    <xf numFmtId="0" fontId="3" fillId="0" borderId="0" xfId="55" applyFont="1" applyFill="1" applyBorder="1" applyAlignment="1" applyProtection="1">
      <alignment horizontal="center" vertical="top" wrapText="1"/>
      <protection hidden="1"/>
    </xf>
    <xf numFmtId="0" fontId="3" fillId="0" borderId="0" xfId="53" applyBorder="1" applyAlignment="1" applyProtection="1">
      <alignment horizontal="center" vertical="top" wrapText="1"/>
      <protection hidden="1"/>
    </xf>
    <xf numFmtId="0" fontId="3" fillId="0" borderId="0" xfId="53" applyNumberFormat="1" applyBorder="1" applyAlignment="1" applyProtection="1">
      <alignment horizontal="center" vertical="top" wrapText="1"/>
      <protection hidden="1"/>
    </xf>
    <xf numFmtId="0" fontId="3" fillId="0" borderId="0" xfId="53" applyNumberFormat="1" applyBorder="1" applyAlignment="1" applyProtection="1">
      <alignment horizontal="center" vertical="center" wrapText="1"/>
      <protection hidden="1"/>
    </xf>
    <xf numFmtId="0" fontId="3" fillId="0" borderId="0" xfId="53" applyBorder="1" applyAlignment="1" applyProtection="1">
      <alignment horizontal="center" vertical="center" wrapText="1"/>
      <protection hidden="1"/>
    </xf>
    <xf numFmtId="0" fontId="3" fillId="0" borderId="0" xfId="53" applyFont="1" applyProtection="1">
      <alignment/>
      <protection hidden="1"/>
    </xf>
    <xf numFmtId="0" fontId="3" fillId="33" borderId="10" xfId="55" applyFont="1" applyFill="1" applyBorder="1" applyAlignment="1" applyProtection="1">
      <alignment horizontal="center" vertical="top" wrapText="1"/>
      <protection locked="0"/>
    </xf>
    <xf numFmtId="0" fontId="3" fillId="0" borderId="10" xfId="55" applyFont="1" applyFill="1" applyBorder="1" applyAlignment="1" applyProtection="1">
      <alignment horizontal="center" vertical="center" wrapText="1"/>
      <protection hidden="1"/>
    </xf>
    <xf numFmtId="0" fontId="6" fillId="0" borderId="10" xfId="55" applyFont="1" applyFill="1" applyBorder="1" applyAlignment="1" applyProtection="1">
      <alignment horizontal="center" vertical="center" wrapText="1"/>
      <protection hidden="1"/>
    </xf>
    <xf numFmtId="190" fontId="3" fillId="0" borderId="10" xfId="55" applyNumberFormat="1" applyFont="1" applyBorder="1" applyAlignment="1" applyProtection="1">
      <alignment vertical="top" wrapText="1"/>
      <protection hidden="1"/>
    </xf>
    <xf numFmtId="1" fontId="3" fillId="0" borderId="10" xfId="55" applyNumberFormat="1" applyFont="1" applyBorder="1" applyAlignment="1" applyProtection="1">
      <alignment horizontal="center" vertical="top" wrapText="1"/>
      <protection hidden="1"/>
    </xf>
    <xf numFmtId="0" fontId="3" fillId="33" borderId="10" xfId="55" applyFont="1" applyFill="1" applyBorder="1" applyAlignment="1" applyProtection="1">
      <alignment horizontal="center" vertical="center" wrapText="1"/>
      <protection hidden="1"/>
    </xf>
    <xf numFmtId="0" fontId="0" fillId="33" borderId="10" xfId="0" applyFont="1" applyFill="1" applyBorder="1" applyAlignment="1" applyProtection="1">
      <alignment horizontal="center" vertical="top"/>
      <protection locked="0"/>
    </xf>
    <xf numFmtId="190" fontId="0" fillId="33" borderId="10" xfId="0" applyNumberFormat="1" applyFont="1" applyFill="1" applyBorder="1" applyAlignment="1" applyProtection="1">
      <alignment vertical="top" wrapText="1"/>
      <protection locked="0"/>
    </xf>
    <xf numFmtId="0" fontId="6" fillId="33" borderId="10" xfId="55" applyFont="1" applyFill="1" applyBorder="1" applyAlignment="1" applyProtection="1">
      <alignment horizontal="center" vertical="center" wrapText="1"/>
      <protection hidden="1"/>
    </xf>
    <xf numFmtId="190" fontId="3" fillId="0" borderId="10" xfId="55" applyNumberFormat="1" applyBorder="1" applyAlignment="1" applyProtection="1">
      <alignment vertical="top" wrapText="1"/>
      <protection hidden="1"/>
    </xf>
    <xf numFmtId="0" fontId="3" fillId="34" borderId="10" xfId="55" applyFill="1" applyBorder="1" applyAlignment="1" applyProtection="1">
      <alignment horizontal="center" vertical="center" wrapText="1"/>
      <protection hidden="1"/>
    </xf>
    <xf numFmtId="0" fontId="3" fillId="34" borderId="10" xfId="55" applyFont="1" applyFill="1" applyBorder="1" applyAlignment="1" applyProtection="1">
      <alignment horizontal="center" vertical="center" wrapText="1"/>
      <protection hidden="1"/>
    </xf>
    <xf numFmtId="0" fontId="3" fillId="34" borderId="12" xfId="55" applyFont="1" applyFill="1" applyBorder="1" applyAlignment="1" applyProtection="1">
      <alignment horizontal="center" vertical="top" wrapText="1"/>
      <protection locked="0"/>
    </xf>
    <xf numFmtId="0" fontId="3" fillId="34" borderId="13" xfId="55" applyFont="1" applyFill="1" applyBorder="1" applyAlignment="1" applyProtection="1">
      <alignment horizontal="center" vertical="top" wrapText="1"/>
      <protection locked="0"/>
    </xf>
    <xf numFmtId="0" fontId="3" fillId="34" borderId="14" xfId="55" applyFont="1" applyFill="1" applyBorder="1" applyAlignment="1" applyProtection="1">
      <alignment horizontal="center" vertical="top" wrapText="1"/>
      <protection locked="0"/>
    </xf>
    <xf numFmtId="0" fontId="3" fillId="0" borderId="0" xfId="55" applyBorder="1" applyAlignment="1" applyProtection="1">
      <alignment horizontal="center"/>
      <protection hidden="1"/>
    </xf>
    <xf numFmtId="1" fontId="3" fillId="0" borderId="10" xfId="55" applyNumberFormat="1" applyBorder="1" applyAlignment="1" applyProtection="1">
      <alignment horizontal="center" vertical="top" wrapText="1"/>
      <protection hidden="1"/>
    </xf>
    <xf numFmtId="0" fontId="6" fillId="0" borderId="0" xfId="55" applyFont="1" applyAlignment="1" applyProtection="1">
      <alignment/>
      <protection hidden="1"/>
    </xf>
    <xf numFmtId="0" fontId="3" fillId="34" borderId="12" xfId="55" applyFont="1" applyFill="1" applyBorder="1" applyAlignment="1" applyProtection="1">
      <alignment vertical="top" wrapText="1"/>
      <protection locked="0"/>
    </xf>
    <xf numFmtId="0" fontId="3" fillId="34" borderId="13" xfId="55" applyFont="1" applyFill="1" applyBorder="1" applyAlignment="1" applyProtection="1">
      <alignment vertical="top" wrapText="1"/>
      <protection locked="0"/>
    </xf>
    <xf numFmtId="0" fontId="3" fillId="34" borderId="14" xfId="55" applyFont="1" applyFill="1" applyBorder="1" applyAlignment="1" applyProtection="1">
      <alignment vertical="top" wrapText="1"/>
      <protection locked="0"/>
    </xf>
    <xf numFmtId="0" fontId="3" fillId="0" borderId="11" xfId="53" applyBorder="1" applyProtection="1">
      <alignment/>
      <protection hidden="1"/>
    </xf>
    <xf numFmtId="0" fontId="3" fillId="0" borderId="0" xfId="53" applyFont="1" applyFill="1" applyProtection="1">
      <alignment/>
      <protection hidden="1"/>
    </xf>
    <xf numFmtId="0" fontId="3" fillId="0" borderId="0" xfId="55" applyFont="1" applyFill="1" applyBorder="1" applyAlignment="1" applyProtection="1">
      <alignment vertical="top" wrapText="1"/>
      <protection locked="0"/>
    </xf>
    <xf numFmtId="49" fontId="6" fillId="0" borderId="0" xfId="55" applyNumberFormat="1" applyFont="1" applyAlignment="1" applyProtection="1">
      <alignment horizontal="center"/>
      <protection hidden="1"/>
    </xf>
    <xf numFmtId="49" fontId="3" fillId="0" borderId="0" xfId="55" applyNumberFormat="1" applyFont="1" applyAlignment="1" applyProtection="1">
      <alignment/>
      <protection hidden="1"/>
    </xf>
    <xf numFmtId="49" fontId="6" fillId="0" borderId="0" xfId="55" applyNumberFormat="1" applyFont="1" applyAlignment="1" applyProtection="1">
      <alignment/>
      <protection hidden="1"/>
    </xf>
    <xf numFmtId="49" fontId="3" fillId="0" borderId="0" xfId="53" applyNumberFormat="1" applyFont="1" applyAlignment="1" applyProtection="1">
      <alignment/>
      <protection hidden="1"/>
    </xf>
    <xf numFmtId="0" fontId="3" fillId="0" borderId="0" xfId="55" applyFont="1" applyAlignment="1" applyProtection="1">
      <alignment horizontal="center"/>
      <protection hidden="1"/>
    </xf>
    <xf numFmtId="49" fontId="3" fillId="0" borderId="0" xfId="55" applyNumberFormat="1" applyFont="1" applyAlignment="1" applyProtection="1">
      <alignment horizontal="center"/>
      <protection hidden="1"/>
    </xf>
    <xf numFmtId="0" fontId="3" fillId="0" borderId="10" xfId="53" applyNumberFormat="1" applyBorder="1" applyAlignment="1" applyProtection="1">
      <alignment horizontal="center" vertical="center" wrapText="1"/>
      <protection hidden="1"/>
    </xf>
    <xf numFmtId="0" fontId="3" fillId="0" borderId="10" xfId="53" applyBorder="1" applyAlignment="1" applyProtection="1">
      <alignment horizontal="center" vertical="center" wrapText="1"/>
      <protection hidden="1"/>
    </xf>
    <xf numFmtId="0" fontId="3" fillId="33" borderId="10" xfId="53" applyFill="1" applyBorder="1" applyAlignment="1" applyProtection="1">
      <alignment horizontal="center" vertical="center" wrapText="1"/>
      <protection locked="0"/>
    </xf>
    <xf numFmtId="49" fontId="6" fillId="0" borderId="0" xfId="53" applyNumberFormat="1" applyFont="1" applyAlignment="1" applyProtection="1">
      <alignment/>
      <protection hidden="1"/>
    </xf>
    <xf numFmtId="0" fontId="6" fillId="0" borderId="0" xfId="53" applyFont="1" applyFill="1" applyProtection="1">
      <alignment/>
      <protection hidden="1"/>
    </xf>
    <xf numFmtId="0" fontId="7" fillId="0" borderId="0" xfId="0" applyFont="1" applyAlignment="1" applyProtection="1">
      <alignmen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55" applyFont="1" applyFill="1" applyAlignment="1" applyProtection="1">
      <alignment/>
      <protection hidden="1"/>
    </xf>
    <xf numFmtId="0" fontId="3" fillId="0" borderId="0" xfId="55" applyFont="1" applyFill="1" applyAlignment="1" applyProtection="1">
      <alignment/>
      <protection hidden="1"/>
    </xf>
    <xf numFmtId="0" fontId="6" fillId="0" borderId="0" xfId="55" applyFont="1" applyFill="1" applyBorder="1" applyAlignment="1" applyProtection="1">
      <alignment/>
      <protection hidden="1"/>
    </xf>
    <xf numFmtId="0" fontId="3" fillId="0" borderId="0" xfId="55" applyFont="1" applyFill="1" applyBorder="1" applyAlignment="1" applyProtection="1">
      <alignment vertical="top"/>
      <protection hidden="1"/>
    </xf>
    <xf numFmtId="0" fontId="3" fillId="0" borderId="0" xfId="55" applyFont="1" applyFill="1" applyBorder="1" applyAlignment="1" applyProtection="1">
      <alignment vertical="top" wrapText="1"/>
      <protection hidden="1"/>
    </xf>
    <xf numFmtId="0" fontId="0" fillId="0" borderId="0" xfId="0" applyFill="1" applyAlignment="1" applyProtection="1">
      <alignment/>
      <protection hidden="1"/>
    </xf>
    <xf numFmtId="0" fontId="6" fillId="0" borderId="0" xfId="55" applyFont="1" applyFill="1" applyBorder="1" applyProtection="1">
      <alignment/>
      <protection hidden="1"/>
    </xf>
    <xf numFmtId="0" fontId="6" fillId="0" borderId="0" xfId="55" applyFont="1" applyFill="1" applyProtection="1">
      <alignment/>
      <protection hidden="1"/>
    </xf>
    <xf numFmtId="0" fontId="6" fillId="0" borderId="0" xfId="55" applyFont="1" applyFill="1" applyBorder="1" applyAlignment="1" applyProtection="1">
      <alignment horizontal="center"/>
      <protection hidden="1"/>
    </xf>
    <xf numFmtId="0" fontId="3" fillId="0" borderId="0" xfId="55" applyFill="1" applyProtection="1">
      <alignment/>
      <protection hidden="1"/>
    </xf>
    <xf numFmtId="0" fontId="3" fillId="0" borderId="0" xfId="55" applyFill="1" applyAlignment="1" applyProtection="1">
      <alignment horizontal="center"/>
      <protection hidden="1"/>
    </xf>
    <xf numFmtId="0" fontId="3" fillId="0" borderId="0" xfId="55" applyFont="1" applyFill="1" applyProtection="1">
      <alignment/>
      <protection hidden="1"/>
    </xf>
    <xf numFmtId="0" fontId="3" fillId="0" borderId="0" xfId="55" applyFont="1" applyFill="1" applyAlignment="1" applyProtection="1">
      <alignment horizontal="left"/>
      <protection hidden="1"/>
    </xf>
    <xf numFmtId="0" fontId="3" fillId="0" borderId="0" xfId="55" applyFill="1" applyAlignment="1" applyProtection="1">
      <alignment horizontal="left"/>
      <protection hidden="1"/>
    </xf>
    <xf numFmtId="0" fontId="3" fillId="0" borderId="10" xfId="55" applyFill="1" applyBorder="1" applyAlignment="1" applyProtection="1">
      <alignment horizontal="center" vertical="center" wrapText="1"/>
      <protection hidden="1"/>
    </xf>
    <xf numFmtId="0" fontId="3" fillId="35" borderId="0" xfId="55" applyFill="1" applyProtection="1">
      <alignment/>
      <protection hidden="1"/>
    </xf>
    <xf numFmtId="0" fontId="3" fillId="35" borderId="0" xfId="55" applyFill="1" applyAlignment="1" applyProtection="1">
      <alignment horizontal="center"/>
      <protection hidden="1"/>
    </xf>
    <xf numFmtId="0" fontId="3" fillId="0" borderId="13" xfId="55" applyFill="1" applyBorder="1" applyAlignment="1" applyProtection="1">
      <alignment horizontal="center" vertical="top" wrapText="1"/>
      <protection hidden="1"/>
    </xf>
    <xf numFmtId="0" fontId="3" fillId="0" borderId="14" xfId="55" applyFill="1" applyBorder="1" applyAlignment="1" applyProtection="1">
      <alignment horizontal="center" vertical="top" wrapText="1"/>
      <protection hidden="1"/>
    </xf>
    <xf numFmtId="0" fontId="8" fillId="0" borderId="0" xfId="56" applyFont="1" applyProtection="1">
      <alignment/>
      <protection hidden="1"/>
    </xf>
    <xf numFmtId="0" fontId="9" fillId="0" borderId="0" xfId="56" applyFont="1" applyAlignment="1" applyProtection="1">
      <alignment/>
      <protection hidden="1"/>
    </xf>
    <xf numFmtId="0" fontId="3" fillId="36" borderId="0" xfId="55" applyFont="1" applyFill="1" applyBorder="1" applyAlignment="1" applyProtection="1">
      <alignment vertical="top"/>
      <protection locked="0"/>
    </xf>
    <xf numFmtId="0" fontId="3" fillId="36" borderId="0" xfId="55" applyFont="1" applyFill="1" applyBorder="1" applyAlignment="1" applyProtection="1">
      <alignment vertical="top" wrapText="1"/>
      <protection locked="0"/>
    </xf>
    <xf numFmtId="0" fontId="3" fillId="36" borderId="0" xfId="55" applyFont="1" applyFill="1" applyBorder="1" applyAlignment="1" applyProtection="1">
      <alignment horizontal="left" vertical="top"/>
      <protection locked="0"/>
    </xf>
    <xf numFmtId="0" fontId="0" fillId="36" borderId="18" xfId="54" applyFont="1" applyFill="1" applyBorder="1" applyProtection="1">
      <alignment/>
      <protection locked="0"/>
    </xf>
    <xf numFmtId="0" fontId="0" fillId="36" borderId="19" xfId="54" applyFont="1" applyFill="1" applyBorder="1" applyProtection="1">
      <alignment/>
      <protection locked="0"/>
    </xf>
    <xf numFmtId="0" fontId="0" fillId="36" borderId="19" xfId="54" applyFill="1" applyBorder="1" applyProtection="1">
      <alignment/>
      <protection locked="0"/>
    </xf>
    <xf numFmtId="0" fontId="0" fillId="36" borderId="20" xfId="54" applyFill="1" applyBorder="1" applyProtection="1">
      <alignment/>
      <protection locked="0"/>
    </xf>
    <xf numFmtId="0" fontId="0" fillId="36" borderId="19" xfId="54" applyFill="1" applyBorder="1" applyAlignment="1" applyProtection="1">
      <alignment/>
      <protection locked="0"/>
    </xf>
    <xf numFmtId="0" fontId="0" fillId="36" borderId="20" xfId="54" applyFill="1" applyBorder="1" applyAlignment="1" applyProtection="1">
      <alignment/>
      <protection locked="0"/>
    </xf>
    <xf numFmtId="0" fontId="3" fillId="0" borderId="0" xfId="55" applyNumberFormat="1" applyFont="1" applyAlignment="1" applyProtection="1">
      <alignment/>
      <protection hidden="1"/>
    </xf>
    <xf numFmtId="0" fontId="0" fillId="36" borderId="21" xfId="54" applyFont="1" applyFill="1" applyBorder="1" applyAlignment="1" applyProtection="1">
      <alignment/>
      <protection locked="0"/>
    </xf>
    <xf numFmtId="190" fontId="0" fillId="33" borderId="10" xfId="0" applyNumberFormat="1" applyFont="1" applyFill="1" applyBorder="1" applyAlignment="1" applyProtection="1">
      <alignment vertical="top" wrapText="1"/>
      <protection locked="0"/>
    </xf>
    <xf numFmtId="0" fontId="3" fillId="34" borderId="13" xfId="55" applyFont="1" applyFill="1" applyBorder="1" applyAlignment="1" applyProtection="1">
      <alignment vertical="top"/>
      <protection locked="0"/>
    </xf>
    <xf numFmtId="0" fontId="3" fillId="37" borderId="12" xfId="55" applyFont="1" applyFill="1" applyBorder="1" applyAlignment="1" applyProtection="1">
      <alignment horizontal="center" vertical="top" wrapText="1"/>
      <protection locked="0"/>
    </xf>
    <xf numFmtId="0" fontId="3" fillId="37" borderId="13" xfId="55" applyFont="1" applyFill="1" applyBorder="1" applyAlignment="1" applyProtection="1">
      <alignment horizontal="center" vertical="top" wrapText="1"/>
      <protection locked="0"/>
    </xf>
    <xf numFmtId="0" fontId="3" fillId="34" borderId="12" xfId="55" applyFont="1" applyFill="1" applyBorder="1" applyAlignment="1" applyProtection="1">
      <alignment vertical="top"/>
      <protection locked="0"/>
    </xf>
    <xf numFmtId="0" fontId="3" fillId="34" borderId="12" xfId="55" applyNumberFormat="1" applyFont="1" applyFill="1" applyBorder="1" applyAlignment="1" applyProtection="1">
      <alignment horizontal="center" vertical="top" wrapText="1"/>
      <protection locked="0"/>
    </xf>
    <xf numFmtId="0" fontId="46" fillId="0" borderId="13" xfId="55" applyFont="1" applyFill="1" applyBorder="1" applyAlignment="1" applyProtection="1">
      <alignment horizontal="center" vertical="top" wrapText="1"/>
      <protection hidden="1"/>
    </xf>
    <xf numFmtId="14" fontId="0" fillId="38" borderId="12" xfId="0" applyNumberFormat="1" applyFill="1" applyBorder="1" applyAlignment="1" applyProtection="1">
      <alignment/>
      <protection locked="0"/>
    </xf>
    <xf numFmtId="14" fontId="0" fillId="38" borderId="13" xfId="0" applyNumberFormat="1" applyFill="1" applyBorder="1" applyAlignment="1" applyProtection="1">
      <alignment/>
      <protection locked="0"/>
    </xf>
    <xf numFmtId="0" fontId="0" fillId="38" borderId="13" xfId="0" applyFill="1" applyBorder="1" applyAlignment="1" applyProtection="1">
      <alignment/>
      <protection locked="0"/>
    </xf>
    <xf numFmtId="0" fontId="0" fillId="38" borderId="14" xfId="0" applyFill="1" applyBorder="1" applyAlignment="1" applyProtection="1">
      <alignment/>
      <protection locked="0"/>
    </xf>
    <xf numFmtId="0" fontId="0" fillId="36" borderId="22" xfId="54" applyFill="1" applyBorder="1" applyProtection="1">
      <alignment/>
      <protection locked="0"/>
    </xf>
    <xf numFmtId="190" fontId="0" fillId="0" borderId="10" xfId="0" applyNumberFormat="1" applyFont="1" applyFill="1" applyBorder="1" applyAlignment="1" applyProtection="1">
      <alignment vertical="top" wrapText="1"/>
      <protection locked="0"/>
    </xf>
    <xf numFmtId="0" fontId="0" fillId="0" borderId="10" xfId="0" applyFont="1" applyFill="1" applyBorder="1" applyAlignment="1" applyProtection="1">
      <alignment horizontal="center" vertical="top"/>
      <protection locked="0"/>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14" fontId="0" fillId="38" borderId="14" xfId="0" applyNumberFormat="1" applyFill="1" applyBorder="1" applyAlignment="1" applyProtection="1">
      <alignment/>
      <protection locked="0"/>
    </xf>
    <xf numFmtId="0" fontId="0" fillId="34" borderId="26" xfId="0" applyFill="1" applyBorder="1" applyAlignment="1" applyProtection="1">
      <alignment/>
      <protection locked="0"/>
    </xf>
    <xf numFmtId="0" fontId="0" fillId="34" borderId="21" xfId="0" applyFill="1" applyBorder="1" applyAlignment="1" applyProtection="1">
      <alignment/>
      <protection locked="0"/>
    </xf>
    <xf numFmtId="0" fontId="0" fillId="34" borderId="15" xfId="0" applyFill="1" applyBorder="1" applyAlignment="1" applyProtection="1">
      <alignment/>
      <protection locked="0"/>
    </xf>
    <xf numFmtId="0" fontId="0" fillId="34" borderId="19" xfId="0" applyFill="1" applyBorder="1" applyAlignment="1" applyProtection="1">
      <alignment/>
      <protection locked="0"/>
    </xf>
    <xf numFmtId="0" fontId="0" fillId="34" borderId="16" xfId="0" applyFill="1" applyBorder="1" applyAlignment="1" applyProtection="1">
      <alignment/>
      <protection locked="0"/>
    </xf>
    <xf numFmtId="0" fontId="0" fillId="34" borderId="20" xfId="0" applyFill="1" applyBorder="1" applyAlignment="1" applyProtection="1">
      <alignment/>
      <protection locked="0"/>
    </xf>
    <xf numFmtId="0" fontId="3" fillId="0" borderId="27" xfId="55" applyBorder="1" applyProtection="1">
      <alignment/>
      <protection hidden="1"/>
    </xf>
    <xf numFmtId="0" fontId="7" fillId="0" borderId="28" xfId="0" applyFont="1" applyBorder="1" applyAlignment="1" applyProtection="1">
      <alignment horizontal="center"/>
      <protection hidden="1"/>
    </xf>
    <xf numFmtId="0" fontId="7" fillId="0" borderId="29"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31" xfId="0" applyFont="1" applyBorder="1" applyAlignment="1" applyProtection="1">
      <alignment horizontal="center"/>
      <protection hidden="1"/>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3" fillId="0" borderId="12" xfId="55" applyFont="1" applyFill="1" applyBorder="1" applyAlignment="1" applyProtection="1">
      <alignment vertical="top" wrapText="1"/>
      <protection hidden="1"/>
    </xf>
    <xf numFmtId="0" fontId="3" fillId="0" borderId="13" xfId="55" applyFont="1" applyFill="1" applyBorder="1" applyAlignment="1" applyProtection="1">
      <alignment vertical="top" wrapText="1"/>
      <protection hidden="1"/>
    </xf>
    <xf numFmtId="0" fontId="3" fillId="0" borderId="14" xfId="55" applyFont="1" applyFill="1" applyBorder="1" applyAlignment="1" applyProtection="1">
      <alignment vertical="top" wrapText="1"/>
      <protection hidden="1"/>
    </xf>
    <xf numFmtId="0" fontId="0" fillId="0" borderId="13" xfId="0" applyBorder="1" applyAlignment="1">
      <alignment/>
    </xf>
    <xf numFmtId="0" fontId="0" fillId="0" borderId="14" xfId="0" applyBorder="1" applyAlignment="1">
      <alignment/>
    </xf>
    <xf numFmtId="0" fontId="3" fillId="0" borderId="14" xfId="55" applyFont="1" applyFill="1" applyBorder="1" applyAlignment="1" applyProtection="1">
      <alignment horizontal="center" vertical="top" wrapText="1"/>
      <protection hidden="1"/>
    </xf>
    <xf numFmtId="0" fontId="3" fillId="0" borderId="10" xfId="53" applyFont="1" applyFill="1" applyBorder="1" applyAlignment="1" applyProtection="1">
      <alignment horizontal="center" vertical="center" wrapText="1"/>
      <protection hidden="1"/>
    </xf>
    <xf numFmtId="0" fontId="6" fillId="33" borderId="10" xfId="53" applyFont="1" applyFill="1" applyBorder="1" applyAlignment="1" applyProtection="1">
      <alignment horizontal="center" vertical="center" wrapText="1"/>
      <protection hidden="1"/>
    </xf>
    <xf numFmtId="49" fontId="6" fillId="0" borderId="0" xfId="55" applyNumberFormat="1" applyFont="1" applyAlignment="1" applyProtection="1">
      <alignment horizontal="center"/>
      <protection hidden="1"/>
    </xf>
    <xf numFmtId="0" fontId="6" fillId="0" borderId="10" xfId="53" applyFont="1" applyFill="1"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3" applyFont="1"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locked="0"/>
    </xf>
    <xf numFmtId="0" fontId="3" fillId="33" borderId="10" xfId="55" applyFont="1" applyFill="1" applyBorder="1" applyAlignment="1" applyProtection="1">
      <alignment horizontal="center" vertical="top" wrapText="1"/>
      <protection locked="0"/>
    </xf>
    <xf numFmtId="0" fontId="3" fillId="0" borderId="10" xfId="55" applyBorder="1" applyAlignment="1" applyProtection="1">
      <alignment horizontal="left" vertical="top" wrapText="1"/>
      <protection hidden="1"/>
    </xf>
    <xf numFmtId="190" fontId="3" fillId="0" borderId="10" xfId="55" applyNumberFormat="1" applyFont="1" applyBorder="1" applyAlignment="1" applyProtection="1">
      <alignment horizontal="center" vertical="center" wrapText="1"/>
      <protection hidden="1"/>
    </xf>
    <xf numFmtId="0" fontId="3" fillId="0" borderId="10" xfId="55" applyBorder="1" applyAlignment="1" applyProtection="1">
      <alignment horizontal="center" vertical="center" wrapText="1"/>
      <protection hidden="1"/>
    </xf>
    <xf numFmtId="190" fontId="3" fillId="0" borderId="10" xfId="55" applyNumberFormat="1" applyBorder="1" applyAlignment="1" applyProtection="1">
      <alignment horizontal="center" vertical="center" wrapText="1"/>
      <protection hidden="1"/>
    </xf>
    <xf numFmtId="0" fontId="3" fillId="0" borderId="12" xfId="55" applyBorder="1" applyAlignment="1" applyProtection="1">
      <alignment horizontal="center" vertical="top" wrapText="1"/>
      <protection hidden="1"/>
    </xf>
    <xf numFmtId="0" fontId="3" fillId="0" borderId="14" xfId="55" applyBorder="1" applyAlignment="1" applyProtection="1">
      <alignment horizontal="center" vertical="top" wrapText="1"/>
      <protection hidden="1"/>
    </xf>
    <xf numFmtId="0" fontId="3" fillId="33" borderId="12" xfId="55" applyFont="1" applyFill="1" applyBorder="1" applyAlignment="1" applyProtection="1">
      <alignment horizontal="center" vertical="top" wrapText="1"/>
      <protection locked="0"/>
    </xf>
    <xf numFmtId="0" fontId="3" fillId="33" borderId="14" xfId="55" applyFont="1" applyFill="1" applyBorder="1" applyAlignment="1" applyProtection="1">
      <alignment horizontal="center" vertical="top" wrapTex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мандный зачёт, 2011" xfId="53"/>
    <cellStyle name="Обычный_протоколы спринтов" xfId="54"/>
    <cellStyle name="Обычный_Слалом, 2011" xfId="55"/>
    <cellStyle name="Обычный_Форма - Победа"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49</xdr:row>
      <xdr:rowOff>28575</xdr:rowOff>
    </xdr:from>
    <xdr:to>
      <xdr:col>2</xdr:col>
      <xdr:colOff>161925</xdr:colOff>
      <xdr:row>49</xdr:row>
      <xdr:rowOff>152400</xdr:rowOff>
    </xdr:to>
    <xdr:pic>
      <xdr:nvPicPr>
        <xdr:cNvPr id="1" name="CheckBox1"/>
        <xdr:cNvPicPr preferRelativeResize="1">
          <a:picLocks noChangeAspect="1"/>
        </xdr:cNvPicPr>
      </xdr:nvPicPr>
      <xdr:blipFill>
        <a:blip r:embed="rId1"/>
        <a:stretch>
          <a:fillRect/>
        </a:stretch>
      </xdr:blipFill>
      <xdr:spPr>
        <a:xfrm>
          <a:off x="1581150" y="8058150"/>
          <a:ext cx="152400" cy="123825"/>
        </a:xfrm>
        <a:prstGeom prst="rect">
          <a:avLst/>
        </a:prstGeom>
        <a:noFill/>
        <a:ln w="9525" cmpd="sng">
          <a:noFill/>
        </a:ln>
      </xdr:spPr>
    </xdr:pic>
    <xdr:clientData/>
  </xdr:twoCellAnchor>
  <xdr:twoCellAnchor editAs="oneCell">
    <xdr:from>
      <xdr:col>2</xdr:col>
      <xdr:colOff>9525</xdr:colOff>
      <xdr:row>50</xdr:row>
      <xdr:rowOff>38100</xdr:rowOff>
    </xdr:from>
    <xdr:to>
      <xdr:col>2</xdr:col>
      <xdr:colOff>171450</xdr:colOff>
      <xdr:row>50</xdr:row>
      <xdr:rowOff>161925</xdr:rowOff>
    </xdr:to>
    <xdr:pic>
      <xdr:nvPicPr>
        <xdr:cNvPr id="2" name="CheckBox2"/>
        <xdr:cNvPicPr preferRelativeResize="1">
          <a:picLocks noChangeAspect="1"/>
        </xdr:cNvPicPr>
      </xdr:nvPicPr>
      <xdr:blipFill>
        <a:blip r:embed="rId2"/>
        <a:stretch>
          <a:fillRect/>
        </a:stretch>
      </xdr:blipFill>
      <xdr:spPr>
        <a:xfrm>
          <a:off x="1581150" y="8229600"/>
          <a:ext cx="16192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104775</xdr:rowOff>
    </xdr:from>
    <xdr:to>
      <xdr:col>3</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1200150" y="104775"/>
          <a:ext cx="1304925"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104775</xdr:rowOff>
    </xdr:from>
    <xdr:to>
      <xdr:col>3</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2"/>
  <dimension ref="B1:C51"/>
  <sheetViews>
    <sheetView zoomScalePageLayoutView="0" workbookViewId="0" topLeftCell="A1">
      <selection activeCell="E16" sqref="E16:E21"/>
    </sheetView>
  </sheetViews>
  <sheetFormatPr defaultColWidth="9.140625" defaultRowHeight="12.75"/>
  <cols>
    <col min="1" max="1" width="3.7109375" style="5" customWidth="1"/>
    <col min="2" max="2" width="19.8515625" style="5" bestFit="1" customWidth="1"/>
    <col min="3" max="3" width="120.7109375" style="5" customWidth="1"/>
    <col min="4" max="16384" width="9.140625" style="5" customWidth="1"/>
  </cols>
  <sheetData>
    <row r="1" spans="2:3" ht="12.75">
      <c r="B1" s="66" t="s">
        <v>47</v>
      </c>
      <c r="C1" s="91" t="s">
        <v>105</v>
      </c>
    </row>
    <row r="2" spans="2:3" ht="12.75">
      <c r="B2" s="66" t="s">
        <v>44</v>
      </c>
      <c r="C2" s="91" t="s">
        <v>206</v>
      </c>
    </row>
    <row r="3" spans="2:3" ht="12.75">
      <c r="B3" s="3" t="s">
        <v>31</v>
      </c>
      <c r="C3" s="93" t="s">
        <v>109</v>
      </c>
    </row>
    <row r="4" spans="2:3" ht="12.75">
      <c r="B4" s="3" t="s">
        <v>32</v>
      </c>
      <c r="C4" s="91" t="s">
        <v>108</v>
      </c>
    </row>
    <row r="5" spans="2:3" ht="12.75">
      <c r="B5" s="3" t="s">
        <v>55</v>
      </c>
      <c r="C5" s="93">
        <v>2018</v>
      </c>
    </row>
    <row r="6" spans="2:3" ht="12.75">
      <c r="B6" s="64" t="s">
        <v>24</v>
      </c>
      <c r="C6" s="91" t="s">
        <v>106</v>
      </c>
    </row>
    <row r="7" spans="2:3" ht="12.75">
      <c r="B7" s="65" t="s">
        <v>33</v>
      </c>
      <c r="C7" s="92" t="s">
        <v>107</v>
      </c>
    </row>
    <row r="8" ht="13.5" thickBot="1"/>
    <row r="9" spans="2:3" ht="13.5" thickBot="1">
      <c r="B9" s="129" t="s">
        <v>45</v>
      </c>
      <c r="C9" s="130"/>
    </row>
    <row r="10" spans="2:3" ht="12.75">
      <c r="B10" s="69">
        <v>1</v>
      </c>
      <c r="C10" s="101" t="s">
        <v>105</v>
      </c>
    </row>
    <row r="11" spans="2:3" ht="12.75">
      <c r="B11" s="67">
        <v>2</v>
      </c>
      <c r="C11" s="98"/>
    </row>
    <row r="12" spans="2:3" ht="12.75">
      <c r="B12" s="67">
        <v>3</v>
      </c>
      <c r="C12" s="98"/>
    </row>
    <row r="13" spans="2:3" ht="12.75">
      <c r="B13" s="67">
        <v>4</v>
      </c>
      <c r="C13" s="98"/>
    </row>
    <row r="14" spans="2:3" ht="12.75">
      <c r="B14" s="67">
        <v>5</v>
      </c>
      <c r="C14" s="98"/>
    </row>
    <row r="15" spans="2:3" ht="12.75">
      <c r="B15" s="67">
        <v>6</v>
      </c>
      <c r="C15" s="98"/>
    </row>
    <row r="16" spans="2:3" ht="12.75">
      <c r="B16" s="67">
        <v>7</v>
      </c>
      <c r="C16" s="98"/>
    </row>
    <row r="17" spans="2:3" ht="12.75">
      <c r="B17" s="67">
        <v>8</v>
      </c>
      <c r="C17" s="98"/>
    </row>
    <row r="18" spans="2:3" ht="13.5" thickBot="1">
      <c r="B18" s="68">
        <v>9</v>
      </c>
      <c r="C18" s="99"/>
    </row>
    <row r="19" ht="13.5" thickBot="1"/>
    <row r="20" spans="2:3" ht="13.5" thickBot="1">
      <c r="B20" s="129" t="s">
        <v>46</v>
      </c>
      <c r="C20" s="130"/>
    </row>
    <row r="21" spans="2:3" ht="12.75">
      <c r="B21" s="69">
        <v>1</v>
      </c>
      <c r="C21" s="94" t="s">
        <v>52</v>
      </c>
    </row>
    <row r="22" spans="2:3" ht="12.75">
      <c r="B22" s="67">
        <v>2</v>
      </c>
      <c r="C22" s="95" t="s">
        <v>168</v>
      </c>
    </row>
    <row r="23" spans="2:3" ht="12.75">
      <c r="B23" s="67">
        <v>3</v>
      </c>
      <c r="C23" s="95" t="s">
        <v>53</v>
      </c>
    </row>
    <row r="24" spans="2:3" ht="12.75">
      <c r="B24" s="67">
        <v>4</v>
      </c>
      <c r="C24" s="95" t="s">
        <v>54</v>
      </c>
    </row>
    <row r="25" spans="2:3" ht="12.75">
      <c r="B25" s="67">
        <v>5</v>
      </c>
      <c r="C25" s="95" t="s">
        <v>207</v>
      </c>
    </row>
    <row r="26" spans="2:3" ht="12.75">
      <c r="B26" s="67">
        <v>6</v>
      </c>
      <c r="C26" s="95" t="s">
        <v>206</v>
      </c>
    </row>
    <row r="27" spans="2:3" ht="12.75">
      <c r="B27" s="67">
        <v>7</v>
      </c>
      <c r="C27" s="95" t="s">
        <v>157</v>
      </c>
    </row>
    <row r="28" spans="2:3" ht="12.75">
      <c r="B28" s="67">
        <v>8</v>
      </c>
      <c r="C28" s="95" t="s">
        <v>156</v>
      </c>
    </row>
    <row r="29" spans="2:3" ht="12.75">
      <c r="B29" s="67">
        <v>9</v>
      </c>
      <c r="C29" s="95" t="s">
        <v>57</v>
      </c>
    </row>
    <row r="30" spans="2:3" ht="12.75">
      <c r="B30" s="67">
        <v>10</v>
      </c>
      <c r="C30" s="95" t="s">
        <v>151</v>
      </c>
    </row>
    <row r="31" spans="2:3" ht="12.75">
      <c r="B31" s="67">
        <v>11</v>
      </c>
      <c r="C31" s="96" t="s">
        <v>152</v>
      </c>
    </row>
    <row r="32" spans="2:3" ht="12.75">
      <c r="B32" s="67">
        <v>12</v>
      </c>
      <c r="C32" s="113" t="s">
        <v>153</v>
      </c>
    </row>
    <row r="33" spans="2:3" ht="12.75">
      <c r="B33" s="67">
        <v>13</v>
      </c>
      <c r="C33" s="113" t="s">
        <v>154</v>
      </c>
    </row>
    <row r="34" spans="2:3" ht="12.75">
      <c r="B34" s="67">
        <v>14</v>
      </c>
      <c r="C34" s="113" t="s">
        <v>155</v>
      </c>
    </row>
    <row r="35" spans="2:3" ht="12.75">
      <c r="B35" s="67">
        <v>15</v>
      </c>
      <c r="C35" s="113"/>
    </row>
    <row r="36" spans="2:3" ht="12.75">
      <c r="B36" s="67">
        <v>16</v>
      </c>
      <c r="C36" s="113"/>
    </row>
    <row r="37" spans="2:3" ht="12.75">
      <c r="B37" s="67">
        <v>17</v>
      </c>
      <c r="C37" s="113"/>
    </row>
    <row r="38" spans="2:3" ht="12.75">
      <c r="B38" s="67">
        <v>18</v>
      </c>
      <c r="C38" s="113"/>
    </row>
    <row r="39" spans="2:3" ht="12.75">
      <c r="B39" s="67">
        <v>19</v>
      </c>
      <c r="C39" s="113"/>
    </row>
    <row r="40" spans="2:3" ht="13.5" thickBot="1">
      <c r="B40" s="67">
        <v>20</v>
      </c>
      <c r="C40" s="97"/>
    </row>
    <row r="41" ht="13.5" thickBot="1"/>
    <row r="42" spans="2:3" ht="13.5" thickBot="1">
      <c r="B42" s="131" t="s">
        <v>161</v>
      </c>
      <c r="C42" s="132"/>
    </row>
    <row r="43" spans="2:3" ht="12.75">
      <c r="B43" s="122" t="s">
        <v>162</v>
      </c>
      <c r="C43" s="123" t="s">
        <v>163</v>
      </c>
    </row>
    <row r="44" spans="2:3" ht="12.75">
      <c r="B44" s="124" t="s">
        <v>164</v>
      </c>
      <c r="C44" s="125" t="s">
        <v>165</v>
      </c>
    </row>
    <row r="45" spans="2:3" ht="12.75">
      <c r="B45" s="124" t="s">
        <v>166</v>
      </c>
      <c r="C45" s="125"/>
    </row>
    <row r="46" spans="2:3" ht="12.75">
      <c r="B46" s="124" t="s">
        <v>167</v>
      </c>
      <c r="C46" s="125"/>
    </row>
    <row r="47" spans="2:3" ht="12.75">
      <c r="B47" s="124"/>
      <c r="C47" s="125"/>
    </row>
    <row r="48" spans="2:3" ht="13.5" thickBot="1">
      <c r="B48" s="126"/>
      <c r="C48" s="127"/>
    </row>
    <row r="49" ht="13.5">
      <c r="B49" s="89" t="s">
        <v>48</v>
      </c>
    </row>
    <row r="50" ht="12.75">
      <c r="B50" s="90" t="s">
        <v>49</v>
      </c>
    </row>
    <row r="51" ht="12.75">
      <c r="B51" s="90" t="s">
        <v>50</v>
      </c>
    </row>
  </sheetData>
  <sheetProtection/>
  <mergeCells count="3">
    <mergeCell ref="B9:C9"/>
    <mergeCell ref="B20:C20"/>
    <mergeCell ref="B42:C42"/>
  </mergeCells>
  <dataValidations count="2">
    <dataValidation type="list" allowBlank="1" showInputMessage="1" showErrorMessage="1" sqref="C2">
      <formula1>Список_классов_судов</formula1>
    </dataValidation>
    <dataValidation type="list" allowBlank="1" showInputMessage="1" showErrorMessage="1" sqref="C1">
      <formula1>Список_мероприятий</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3"/>
  <dimension ref="A1:I550"/>
  <sheetViews>
    <sheetView zoomScalePageLayoutView="0" workbookViewId="0" topLeftCell="A1">
      <pane ySplit="9" topLeftCell="A248" activePane="bottomLeft" state="frozen"/>
      <selection pane="topLeft" activeCell="A244" sqref="A244:F339"/>
      <selection pane="bottomLeft" activeCell="E260" sqref="E260"/>
    </sheetView>
  </sheetViews>
  <sheetFormatPr defaultColWidth="9.140625" defaultRowHeight="12.75"/>
  <cols>
    <col min="1" max="1" width="8.140625" style="1" bestFit="1" customWidth="1"/>
    <col min="2" max="2" width="9.7109375" style="1" customWidth="1"/>
    <col min="3" max="3" width="29.7109375" style="1" customWidth="1"/>
    <col min="4" max="4" width="35.7109375" style="1" customWidth="1"/>
    <col min="5" max="5" width="7.28125" style="6" bestFit="1" customWidth="1"/>
    <col min="6" max="6" width="10.28125" style="1" customWidth="1"/>
    <col min="7" max="7" width="9.7109375" style="1" bestFit="1" customWidth="1"/>
    <col min="8" max="8" width="10.140625" style="5" bestFit="1" customWidth="1"/>
    <col min="9" max="9" width="9.7109375" style="5" customWidth="1"/>
    <col min="10" max="16384" width="9.140625" style="5" customWidth="1"/>
  </cols>
  <sheetData>
    <row r="1" spans="1:6" ht="12.75">
      <c r="A1" s="5"/>
      <c r="B1" s="5"/>
      <c r="C1" s="48" t="str">
        <f>Сводный!$C$1</f>
        <v>Краевые лично-командные соревнования по рафтингу и гребному слалому «Лосиные игры 2018» посвящённые памяти Юрия Либрехта</v>
      </c>
      <c r="D1" s="2"/>
      <c r="E1" s="4"/>
      <c r="F1" s="3"/>
    </row>
    <row r="2" spans="1:7" ht="12.75">
      <c r="A2" s="5"/>
      <c r="B2" s="5"/>
      <c r="C2" s="3" t="s">
        <v>23</v>
      </c>
      <c r="G2" s="7"/>
    </row>
    <row r="3" spans="1:7" ht="12.75">
      <c r="A3" s="5"/>
      <c r="B3" s="5"/>
      <c r="C3" s="5"/>
      <c r="D3" s="5"/>
      <c r="E3" s="5"/>
      <c r="F3" s="5"/>
      <c r="G3" s="5"/>
    </row>
    <row r="4" spans="1:7" ht="12.75">
      <c r="A4" s="5"/>
      <c r="B4" s="5"/>
      <c r="C4" s="48" t="str">
        <f>Сводный!$C$4</f>
        <v>Класс судов: R6 юниорки</v>
      </c>
      <c r="D4" s="5"/>
      <c r="E4" s="5"/>
      <c r="F4" s="5"/>
      <c r="G4" s="5"/>
    </row>
    <row r="5" spans="1:7" ht="12.75">
      <c r="A5" s="5"/>
      <c r="B5" s="5"/>
      <c r="C5" s="5"/>
      <c r="D5" s="5"/>
      <c r="E5" s="5"/>
      <c r="F5" s="5"/>
      <c r="G5" s="5"/>
    </row>
    <row r="6" spans="1:7" ht="12.75">
      <c r="A6" s="5"/>
      <c r="B6" s="5"/>
      <c r="C6" s="8" t="str">
        <f>Сводный!$C$6</f>
        <v>Место проведения: р. Лосиха, Первомайский район, Алтайский край</v>
      </c>
      <c r="D6" s="5"/>
      <c r="E6" s="5"/>
      <c r="F6" s="5"/>
      <c r="G6" s="5"/>
    </row>
    <row r="7" spans="1:7" ht="12.75">
      <c r="A7" s="5"/>
      <c r="B7" s="5"/>
      <c r="C7" s="8" t="str">
        <f>Сводный!$C$7</f>
        <v>Время проведения: 14-21 апреля 2018 г.</v>
      </c>
      <c r="D7" s="5"/>
      <c r="E7" s="5"/>
      <c r="F7" s="5"/>
      <c r="G7" s="5"/>
    </row>
    <row r="8" spans="1:7" ht="12.75">
      <c r="A8" s="10"/>
      <c r="B8" s="10"/>
      <c r="C8" s="11"/>
      <c r="D8" s="11"/>
      <c r="F8" s="11"/>
      <c r="G8" s="11"/>
    </row>
    <row r="9" spans="1:9" ht="74.25" customHeight="1">
      <c r="A9" s="41" t="s">
        <v>10</v>
      </c>
      <c r="B9" s="41" t="s">
        <v>150</v>
      </c>
      <c r="C9" s="42" t="s">
        <v>11</v>
      </c>
      <c r="D9" s="42" t="s">
        <v>12</v>
      </c>
      <c r="E9" s="42" t="s">
        <v>22</v>
      </c>
      <c r="F9" s="42" t="s">
        <v>21</v>
      </c>
      <c r="G9" s="42" t="s">
        <v>58</v>
      </c>
      <c r="H9" s="42" t="s">
        <v>158</v>
      </c>
      <c r="I9" s="32" t="s">
        <v>159</v>
      </c>
    </row>
    <row r="10" spans="1:9" ht="12.75">
      <c r="A10" s="43">
        <v>17</v>
      </c>
      <c r="B10" s="43" t="s">
        <v>54</v>
      </c>
      <c r="C10" s="49" t="s">
        <v>63</v>
      </c>
      <c r="D10" s="49" t="s">
        <v>160</v>
      </c>
      <c r="E10" s="43">
        <v>3</v>
      </c>
      <c r="F10" s="43">
        <v>1994</v>
      </c>
      <c r="G10" s="43"/>
      <c r="H10" s="109">
        <v>34371</v>
      </c>
      <c r="I10" s="118">
        <f>YEAR(H10)</f>
        <v>1994</v>
      </c>
    </row>
    <row r="11" spans="1:9" ht="12.75">
      <c r="A11" s="108"/>
      <c r="B11" s="87"/>
      <c r="C11" s="50" t="s">
        <v>64</v>
      </c>
      <c r="D11" s="50" t="s">
        <v>61</v>
      </c>
      <c r="E11" s="44">
        <v>3</v>
      </c>
      <c r="F11" s="44">
        <v>2003</v>
      </c>
      <c r="G11" s="44"/>
      <c r="H11" s="110">
        <v>37891</v>
      </c>
      <c r="I11" s="119">
        <f>YEAR(H11)</f>
        <v>2003</v>
      </c>
    </row>
    <row r="12" spans="1:9" ht="12.75">
      <c r="A12" s="87"/>
      <c r="B12" s="87"/>
      <c r="C12" s="50"/>
      <c r="D12" s="50" t="s">
        <v>59</v>
      </c>
      <c r="E12" s="44" t="s">
        <v>62</v>
      </c>
      <c r="F12" s="44">
        <v>1980</v>
      </c>
      <c r="G12" s="44"/>
      <c r="H12" s="110">
        <v>29338</v>
      </c>
      <c r="I12" s="119">
        <f>YEAR(H12)</f>
        <v>1980</v>
      </c>
    </row>
    <row r="13" spans="1:9" ht="12.75">
      <c r="A13" s="87"/>
      <c r="B13" s="87"/>
      <c r="C13" s="50"/>
      <c r="D13" s="50" t="s">
        <v>60</v>
      </c>
      <c r="E13" s="44">
        <v>2</v>
      </c>
      <c r="F13" s="44">
        <v>1998</v>
      </c>
      <c r="G13" s="44"/>
      <c r="H13" s="110">
        <v>35833</v>
      </c>
      <c r="I13" s="119">
        <f>YEAR(H13)</f>
        <v>1998</v>
      </c>
    </row>
    <row r="14" spans="1:9" ht="12.75">
      <c r="A14" s="87"/>
      <c r="B14" s="87"/>
      <c r="C14" s="50"/>
      <c r="D14" s="50"/>
      <c r="E14" s="44"/>
      <c r="F14" s="44"/>
      <c r="G14" s="44"/>
      <c r="H14" s="111"/>
      <c r="I14" s="119"/>
    </row>
    <row r="15" spans="1:9" ht="12.75">
      <c r="A15" s="88"/>
      <c r="B15" s="88"/>
      <c r="C15" s="51"/>
      <c r="D15" s="51"/>
      <c r="E15" s="45"/>
      <c r="F15" s="45"/>
      <c r="G15" s="45"/>
      <c r="H15" s="112"/>
      <c r="I15" s="120"/>
    </row>
    <row r="16" spans="1:9" ht="12.75">
      <c r="A16" s="43">
        <v>3</v>
      </c>
      <c r="B16" s="43" t="s">
        <v>169</v>
      </c>
      <c r="C16" s="49" t="s">
        <v>68</v>
      </c>
      <c r="D16" s="49" t="s">
        <v>97</v>
      </c>
      <c r="E16" s="43">
        <v>3</v>
      </c>
      <c r="F16" s="43">
        <v>2006</v>
      </c>
      <c r="G16" s="43"/>
      <c r="H16" s="109">
        <v>38941</v>
      </c>
      <c r="I16" s="118">
        <f aca="true" t="shared" si="0" ref="I16:I25">YEAR(H16)</f>
        <v>2006</v>
      </c>
    </row>
    <row r="17" spans="1:9" ht="12.75">
      <c r="A17" s="108"/>
      <c r="B17" s="87"/>
      <c r="C17" s="50" t="s">
        <v>64</v>
      </c>
      <c r="D17" s="50" t="s">
        <v>115</v>
      </c>
      <c r="E17" s="44">
        <v>3</v>
      </c>
      <c r="F17" s="44">
        <v>2007</v>
      </c>
      <c r="G17" s="44"/>
      <c r="H17" s="110">
        <v>39393</v>
      </c>
      <c r="I17" s="119">
        <f t="shared" si="0"/>
        <v>2007</v>
      </c>
    </row>
    <row r="18" spans="1:9" ht="12.75">
      <c r="A18" s="87"/>
      <c r="B18" s="87"/>
      <c r="C18" s="50"/>
      <c r="D18" s="50" t="s">
        <v>66</v>
      </c>
      <c r="E18" s="44">
        <v>3</v>
      </c>
      <c r="F18" s="44">
        <v>2012</v>
      </c>
      <c r="G18" s="44"/>
      <c r="H18" s="110">
        <v>40984</v>
      </c>
      <c r="I18" s="119">
        <f t="shared" si="0"/>
        <v>2012</v>
      </c>
    </row>
    <row r="19" spans="1:9" ht="12.75">
      <c r="A19" s="87"/>
      <c r="B19" s="87"/>
      <c r="C19" s="50"/>
      <c r="D19" s="50" t="s">
        <v>67</v>
      </c>
      <c r="E19" s="44">
        <v>3</v>
      </c>
      <c r="F19" s="44">
        <v>2008</v>
      </c>
      <c r="G19" s="44"/>
      <c r="H19" s="110">
        <v>39645</v>
      </c>
      <c r="I19" s="119">
        <f t="shared" si="0"/>
        <v>2008</v>
      </c>
    </row>
    <row r="20" spans="1:9" ht="12.75">
      <c r="A20" s="87"/>
      <c r="B20" s="87"/>
      <c r="C20" s="50"/>
      <c r="D20" s="50" t="s">
        <v>65</v>
      </c>
      <c r="E20" s="44">
        <v>3</v>
      </c>
      <c r="F20" s="44">
        <v>2005</v>
      </c>
      <c r="G20" s="44"/>
      <c r="H20" s="110">
        <v>38669</v>
      </c>
      <c r="I20" s="119">
        <f t="shared" si="0"/>
        <v>2005</v>
      </c>
    </row>
    <row r="21" spans="1:9" ht="12.75">
      <c r="A21" s="88"/>
      <c r="B21" s="88"/>
      <c r="C21" s="51"/>
      <c r="D21" s="51" t="s">
        <v>61</v>
      </c>
      <c r="E21" s="45">
        <v>3</v>
      </c>
      <c r="F21" s="45">
        <v>2003</v>
      </c>
      <c r="G21" s="45"/>
      <c r="H21" s="121">
        <v>37891</v>
      </c>
      <c r="I21" s="119">
        <f t="shared" si="0"/>
        <v>2003</v>
      </c>
    </row>
    <row r="22" spans="1:9" ht="12.75">
      <c r="A22" s="43">
        <v>22</v>
      </c>
      <c r="B22" s="43" t="s">
        <v>53</v>
      </c>
      <c r="C22" s="49" t="s">
        <v>73</v>
      </c>
      <c r="D22" s="49" t="s">
        <v>69</v>
      </c>
      <c r="E22" s="43" t="s">
        <v>62</v>
      </c>
      <c r="F22" s="43">
        <v>1999</v>
      </c>
      <c r="G22" s="43"/>
      <c r="H22" s="109">
        <v>36461</v>
      </c>
      <c r="I22" s="118">
        <f t="shared" si="0"/>
        <v>1999</v>
      </c>
    </row>
    <row r="23" spans="1:9" ht="12.75">
      <c r="A23" s="108"/>
      <c r="B23" s="87"/>
      <c r="C23" s="50" t="s">
        <v>64</v>
      </c>
      <c r="D23" s="50" t="s">
        <v>70</v>
      </c>
      <c r="E23" s="44" t="s">
        <v>62</v>
      </c>
      <c r="F23" s="44">
        <v>2000</v>
      </c>
      <c r="G23" s="44"/>
      <c r="H23" s="110">
        <v>36666</v>
      </c>
      <c r="I23" s="119">
        <f t="shared" si="0"/>
        <v>2000</v>
      </c>
    </row>
    <row r="24" spans="1:9" ht="12.75">
      <c r="A24" s="87"/>
      <c r="B24" s="87"/>
      <c r="C24" s="50"/>
      <c r="D24" s="50" t="s">
        <v>71</v>
      </c>
      <c r="E24" s="44" t="s">
        <v>62</v>
      </c>
      <c r="F24" s="44">
        <v>2000</v>
      </c>
      <c r="G24" s="44"/>
      <c r="H24" s="110">
        <v>36733</v>
      </c>
      <c r="I24" s="119">
        <f t="shared" si="0"/>
        <v>2000</v>
      </c>
    </row>
    <row r="25" spans="1:9" ht="12.75">
      <c r="A25" s="87"/>
      <c r="B25" s="87"/>
      <c r="C25" s="50"/>
      <c r="D25" s="50" t="s">
        <v>72</v>
      </c>
      <c r="E25" s="44">
        <v>3</v>
      </c>
      <c r="F25" s="44">
        <v>1998</v>
      </c>
      <c r="G25" s="44"/>
      <c r="H25" s="110">
        <v>36147</v>
      </c>
      <c r="I25" s="119">
        <f t="shared" si="0"/>
        <v>1998</v>
      </c>
    </row>
    <row r="26" spans="1:9" ht="12.75">
      <c r="A26" s="87"/>
      <c r="B26" s="87"/>
      <c r="C26" s="50"/>
      <c r="D26" s="50"/>
      <c r="E26" s="44"/>
      <c r="F26" s="44"/>
      <c r="G26" s="44"/>
      <c r="H26" s="111"/>
      <c r="I26" s="119"/>
    </row>
    <row r="27" spans="1:9" ht="12.75">
      <c r="A27" s="88"/>
      <c r="B27" s="88"/>
      <c r="C27" s="51"/>
      <c r="D27" s="51"/>
      <c r="E27" s="45"/>
      <c r="F27" s="45"/>
      <c r="G27" s="45"/>
      <c r="H27" s="112"/>
      <c r="I27" s="120"/>
    </row>
    <row r="28" spans="1:9" ht="12.75">
      <c r="A28" s="43">
        <v>1</v>
      </c>
      <c r="B28" s="43" t="s">
        <v>52</v>
      </c>
      <c r="C28" s="49" t="s">
        <v>73</v>
      </c>
      <c r="D28" s="49" t="s">
        <v>71</v>
      </c>
      <c r="E28" s="43" t="s">
        <v>62</v>
      </c>
      <c r="F28" s="43">
        <v>2000</v>
      </c>
      <c r="G28" s="43"/>
      <c r="H28" s="109">
        <v>36733</v>
      </c>
      <c r="I28" s="118">
        <v>2000</v>
      </c>
    </row>
    <row r="29" spans="1:9" ht="12.75">
      <c r="A29" s="108"/>
      <c r="B29" s="87"/>
      <c r="C29" s="50" t="s">
        <v>64</v>
      </c>
      <c r="D29" s="50" t="s">
        <v>170</v>
      </c>
      <c r="E29" s="44">
        <v>2</v>
      </c>
      <c r="F29" s="44">
        <v>1998</v>
      </c>
      <c r="G29" s="44"/>
      <c r="H29" s="110"/>
      <c r="I29" s="119">
        <f aca="true" t="shared" si="1" ref="I29:I34">YEAR(H29)</f>
        <v>1900</v>
      </c>
    </row>
    <row r="30" spans="1:9" ht="12.75">
      <c r="A30" s="87"/>
      <c r="B30" s="87"/>
      <c r="C30" s="50"/>
      <c r="D30" s="50" t="s">
        <v>70</v>
      </c>
      <c r="E30" s="44" t="s">
        <v>62</v>
      </c>
      <c r="F30" s="44">
        <v>2000</v>
      </c>
      <c r="G30" s="44"/>
      <c r="H30" s="110">
        <v>36666</v>
      </c>
      <c r="I30" s="119">
        <f t="shared" si="1"/>
        <v>2000</v>
      </c>
    </row>
    <row r="31" spans="1:9" ht="12.75">
      <c r="A31" s="87"/>
      <c r="B31" s="87"/>
      <c r="C31" s="50"/>
      <c r="D31" s="50" t="s">
        <v>69</v>
      </c>
      <c r="E31" s="44" t="s">
        <v>62</v>
      </c>
      <c r="F31" s="44">
        <v>1999</v>
      </c>
      <c r="G31" s="44"/>
      <c r="H31" s="110">
        <v>36461</v>
      </c>
      <c r="I31" s="119">
        <f t="shared" si="1"/>
        <v>1999</v>
      </c>
    </row>
    <row r="32" spans="1:9" ht="12.75">
      <c r="A32" s="87"/>
      <c r="B32" s="87"/>
      <c r="C32" s="50"/>
      <c r="D32" s="50" t="s">
        <v>72</v>
      </c>
      <c r="E32" s="44">
        <v>3</v>
      </c>
      <c r="F32" s="44">
        <v>1998</v>
      </c>
      <c r="G32" s="44"/>
      <c r="H32" s="110">
        <v>36147</v>
      </c>
      <c r="I32" s="119">
        <f>YEAR(H32)</f>
        <v>1998</v>
      </c>
    </row>
    <row r="33" spans="1:9" ht="12.75">
      <c r="A33" s="88"/>
      <c r="B33" s="88"/>
      <c r="C33" s="51"/>
      <c r="D33" s="51" t="s">
        <v>74</v>
      </c>
      <c r="E33" s="45">
        <v>3</v>
      </c>
      <c r="F33" s="45">
        <v>2005</v>
      </c>
      <c r="G33" s="45"/>
      <c r="H33" s="121">
        <v>38363</v>
      </c>
      <c r="I33" s="120">
        <f t="shared" si="1"/>
        <v>2005</v>
      </c>
    </row>
    <row r="34" spans="1:9" ht="12.75">
      <c r="A34" s="43"/>
      <c r="B34" s="43" t="s">
        <v>151</v>
      </c>
      <c r="C34" s="49" t="s">
        <v>73</v>
      </c>
      <c r="D34" s="49" t="s">
        <v>110</v>
      </c>
      <c r="E34" s="104">
        <v>3</v>
      </c>
      <c r="F34" s="104">
        <v>2005</v>
      </c>
      <c r="G34" s="43"/>
      <c r="H34" s="109">
        <v>40984</v>
      </c>
      <c r="I34" s="118">
        <f t="shared" si="1"/>
        <v>2012</v>
      </c>
    </row>
    <row r="35" spans="1:9" ht="12.75">
      <c r="A35" s="108"/>
      <c r="B35" s="87"/>
      <c r="C35" s="50" t="s">
        <v>64</v>
      </c>
      <c r="D35" s="50" t="s">
        <v>111</v>
      </c>
      <c r="E35" s="44" t="s">
        <v>62</v>
      </c>
      <c r="F35" s="44">
        <v>2000</v>
      </c>
      <c r="G35" s="44"/>
      <c r="H35" s="110"/>
      <c r="I35" s="119"/>
    </row>
    <row r="36" spans="1:9" ht="12.75">
      <c r="A36" s="87"/>
      <c r="B36" s="87"/>
      <c r="C36" s="50"/>
      <c r="D36" s="50"/>
      <c r="E36" s="44"/>
      <c r="F36" s="44"/>
      <c r="G36" s="44"/>
      <c r="H36" s="110"/>
      <c r="I36" s="119"/>
    </row>
    <row r="37" spans="1:9" ht="12.75">
      <c r="A37" s="87"/>
      <c r="B37" s="87"/>
      <c r="C37" s="50"/>
      <c r="D37" s="50"/>
      <c r="E37" s="44"/>
      <c r="F37" s="44"/>
      <c r="G37" s="44"/>
      <c r="H37" s="110"/>
      <c r="I37" s="119"/>
    </row>
    <row r="38" spans="1:9" ht="12.75">
      <c r="A38" s="87"/>
      <c r="B38" s="87"/>
      <c r="C38" s="50"/>
      <c r="D38" s="50"/>
      <c r="E38" s="44"/>
      <c r="F38" s="44"/>
      <c r="G38" s="44"/>
      <c r="H38" s="111"/>
      <c r="I38" s="119"/>
    </row>
    <row r="39" spans="1:9" ht="12.75">
      <c r="A39" s="88"/>
      <c r="B39" s="88"/>
      <c r="C39" s="51"/>
      <c r="D39" s="51"/>
      <c r="E39" s="45"/>
      <c r="F39" s="45"/>
      <c r="G39" s="45"/>
      <c r="H39" s="112"/>
      <c r="I39" s="120"/>
    </row>
    <row r="40" spans="1:9" ht="12.75">
      <c r="A40" s="43">
        <v>8</v>
      </c>
      <c r="B40" s="43" t="s">
        <v>168</v>
      </c>
      <c r="C40" s="49" t="s">
        <v>63</v>
      </c>
      <c r="D40" s="49" t="s">
        <v>115</v>
      </c>
      <c r="E40" s="43">
        <v>3</v>
      </c>
      <c r="F40" s="43">
        <v>2007</v>
      </c>
      <c r="G40" s="43"/>
      <c r="H40" s="109">
        <v>39393</v>
      </c>
      <c r="I40" s="119">
        <f aca="true" t="shared" si="2" ref="I40:I46">YEAR(H40)</f>
        <v>2007</v>
      </c>
    </row>
    <row r="41" spans="1:9" ht="12.75">
      <c r="A41" s="108"/>
      <c r="B41" s="87"/>
      <c r="C41" s="50" t="s">
        <v>64</v>
      </c>
      <c r="D41" s="50" t="s">
        <v>61</v>
      </c>
      <c r="E41" s="44">
        <v>3</v>
      </c>
      <c r="F41" s="44">
        <v>2003</v>
      </c>
      <c r="G41" s="44"/>
      <c r="H41" s="110">
        <v>37891</v>
      </c>
      <c r="I41" s="119">
        <f t="shared" si="2"/>
        <v>2003</v>
      </c>
    </row>
    <row r="42" spans="1:9" ht="12.75">
      <c r="A42" s="87"/>
      <c r="B42" s="87"/>
      <c r="C42" s="50"/>
      <c r="D42" s="50" t="s">
        <v>59</v>
      </c>
      <c r="E42" s="44" t="s">
        <v>62</v>
      </c>
      <c r="F42" s="44">
        <v>1980</v>
      </c>
      <c r="G42" s="44"/>
      <c r="H42" s="110">
        <v>29338</v>
      </c>
      <c r="I42" s="119">
        <f t="shared" si="2"/>
        <v>1980</v>
      </c>
    </row>
    <row r="43" spans="1:9" ht="12.75">
      <c r="A43" s="87"/>
      <c r="B43" s="87"/>
      <c r="C43" s="50"/>
      <c r="D43" s="50" t="s">
        <v>60</v>
      </c>
      <c r="E43" s="44">
        <v>2</v>
      </c>
      <c r="F43" s="44">
        <v>1998</v>
      </c>
      <c r="G43" s="44"/>
      <c r="H43" s="110">
        <v>35833</v>
      </c>
      <c r="I43" s="119">
        <f t="shared" si="2"/>
        <v>1998</v>
      </c>
    </row>
    <row r="44" spans="1:9" ht="12.75">
      <c r="A44" s="87"/>
      <c r="B44" s="87"/>
      <c r="C44" s="50"/>
      <c r="D44" s="50" t="s">
        <v>65</v>
      </c>
      <c r="E44" s="44">
        <v>3</v>
      </c>
      <c r="F44" s="44">
        <v>2005</v>
      </c>
      <c r="G44" s="44"/>
      <c r="H44" s="110">
        <v>38669</v>
      </c>
      <c r="I44" s="119">
        <f t="shared" si="2"/>
        <v>2005</v>
      </c>
    </row>
    <row r="45" spans="1:9" ht="12.75">
      <c r="A45" s="88"/>
      <c r="B45" s="88"/>
      <c r="C45" s="51"/>
      <c r="D45" s="51" t="s">
        <v>67</v>
      </c>
      <c r="E45" s="45">
        <v>3</v>
      </c>
      <c r="F45" s="45">
        <v>2008</v>
      </c>
      <c r="G45" s="45"/>
      <c r="H45" s="121">
        <v>39645</v>
      </c>
      <c r="I45" s="119">
        <f t="shared" si="2"/>
        <v>2008</v>
      </c>
    </row>
    <row r="46" spans="1:9" ht="12.75">
      <c r="A46" s="43"/>
      <c r="B46" s="43" t="s">
        <v>155</v>
      </c>
      <c r="C46" s="49" t="s">
        <v>63</v>
      </c>
      <c r="D46" s="49" t="s">
        <v>66</v>
      </c>
      <c r="E46" s="43">
        <v>3</v>
      </c>
      <c r="F46" s="43">
        <v>2012</v>
      </c>
      <c r="G46" s="43"/>
      <c r="H46" s="109">
        <v>40984</v>
      </c>
      <c r="I46" s="118">
        <f t="shared" si="2"/>
        <v>2012</v>
      </c>
    </row>
    <row r="47" spans="1:9" ht="12.75">
      <c r="A47" s="108"/>
      <c r="B47" s="87"/>
      <c r="C47" s="50" t="s">
        <v>64</v>
      </c>
      <c r="D47" s="50" t="s">
        <v>67</v>
      </c>
      <c r="E47" s="44">
        <v>3</v>
      </c>
      <c r="F47" s="44">
        <v>2008</v>
      </c>
      <c r="G47" s="44"/>
      <c r="H47" s="110"/>
      <c r="I47" s="119"/>
    </row>
    <row r="48" spans="1:9" ht="12.75">
      <c r="A48" s="87"/>
      <c r="B48" s="87"/>
      <c r="C48" s="50"/>
      <c r="D48" s="50"/>
      <c r="E48" s="44"/>
      <c r="F48" s="44"/>
      <c r="G48" s="44"/>
      <c r="H48" s="110"/>
      <c r="I48" s="119"/>
    </row>
    <row r="49" spans="1:9" ht="12.75">
      <c r="A49" s="87"/>
      <c r="B49" s="87"/>
      <c r="C49" s="50"/>
      <c r="D49" s="50"/>
      <c r="E49" s="44"/>
      <c r="F49" s="44"/>
      <c r="G49" s="44"/>
      <c r="H49" s="110"/>
      <c r="I49" s="119"/>
    </row>
    <row r="50" spans="1:9" ht="12.75">
      <c r="A50" s="87"/>
      <c r="B50" s="87"/>
      <c r="C50" s="50"/>
      <c r="D50" s="50"/>
      <c r="E50" s="44"/>
      <c r="F50" s="44"/>
      <c r="G50" s="44"/>
      <c r="H50" s="111"/>
      <c r="I50" s="119"/>
    </row>
    <row r="51" spans="1:9" ht="12.75">
      <c r="A51" s="88"/>
      <c r="B51" s="88"/>
      <c r="C51" s="51"/>
      <c r="D51" s="51"/>
      <c r="E51" s="45"/>
      <c r="F51" s="45"/>
      <c r="G51" s="45"/>
      <c r="H51" s="112"/>
      <c r="I51" s="120"/>
    </row>
    <row r="52" spans="1:9" ht="12.75">
      <c r="A52" s="43"/>
      <c r="B52" s="43" t="s">
        <v>152</v>
      </c>
      <c r="C52" s="49" t="s">
        <v>63</v>
      </c>
      <c r="D52" s="49" t="s">
        <v>59</v>
      </c>
      <c r="E52" s="43" t="s">
        <v>62</v>
      </c>
      <c r="F52" s="43">
        <v>1980</v>
      </c>
      <c r="G52" s="43"/>
      <c r="H52" s="109"/>
      <c r="I52" s="118"/>
    </row>
    <row r="53" spans="1:9" ht="12.75">
      <c r="A53" s="108"/>
      <c r="B53" s="87"/>
      <c r="C53" s="50" t="s">
        <v>64</v>
      </c>
      <c r="D53" s="50" t="s">
        <v>61</v>
      </c>
      <c r="E53" s="44">
        <v>3</v>
      </c>
      <c r="F53" s="44">
        <v>2003</v>
      </c>
      <c r="G53" s="44"/>
      <c r="H53" s="110"/>
      <c r="I53" s="119"/>
    </row>
    <row r="54" spans="1:9" ht="12.75">
      <c r="A54" s="87"/>
      <c r="B54" s="87"/>
      <c r="C54" s="50"/>
      <c r="D54" s="50"/>
      <c r="E54" s="44"/>
      <c r="F54" s="44"/>
      <c r="G54" s="44"/>
      <c r="H54" s="110"/>
      <c r="I54" s="119"/>
    </row>
    <row r="55" spans="1:9" ht="12.75">
      <c r="A55" s="87"/>
      <c r="B55" s="87"/>
      <c r="C55" s="50"/>
      <c r="D55" s="50"/>
      <c r="E55" s="44"/>
      <c r="F55" s="44"/>
      <c r="G55" s="44"/>
      <c r="H55" s="110"/>
      <c r="I55" s="119"/>
    </row>
    <row r="56" spans="1:9" ht="12.75">
      <c r="A56" s="87"/>
      <c r="B56" s="87"/>
      <c r="C56" s="50"/>
      <c r="D56" s="50"/>
      <c r="E56" s="44"/>
      <c r="F56" s="44"/>
      <c r="G56" s="44"/>
      <c r="H56" s="111"/>
      <c r="I56" s="119"/>
    </row>
    <row r="57" spans="1:9" ht="12.75">
      <c r="A57" s="88"/>
      <c r="B57" s="88"/>
      <c r="C57" s="51"/>
      <c r="D57" s="51"/>
      <c r="E57" s="45"/>
      <c r="F57" s="45"/>
      <c r="G57" s="45"/>
      <c r="H57" s="112"/>
      <c r="I57" s="120"/>
    </row>
    <row r="58" spans="1:9" ht="12.75">
      <c r="A58" s="43"/>
      <c r="B58" s="43" t="s">
        <v>151</v>
      </c>
      <c r="C58" s="49" t="s">
        <v>114</v>
      </c>
      <c r="D58" s="49" t="s">
        <v>113</v>
      </c>
      <c r="E58" s="43" t="s">
        <v>62</v>
      </c>
      <c r="F58" s="43">
        <v>1994</v>
      </c>
      <c r="G58" s="43"/>
      <c r="H58" s="109"/>
      <c r="I58" s="118"/>
    </row>
    <row r="59" spans="1:9" ht="12.75">
      <c r="A59" s="108"/>
      <c r="B59" s="87"/>
      <c r="C59" s="50"/>
      <c r="D59" s="103" t="s">
        <v>112</v>
      </c>
      <c r="E59" s="44" t="s">
        <v>62</v>
      </c>
      <c r="F59" s="44">
        <v>1993</v>
      </c>
      <c r="G59" s="44"/>
      <c r="H59" s="110"/>
      <c r="I59" s="119"/>
    </row>
    <row r="60" spans="1:9" ht="12.75">
      <c r="A60" s="87"/>
      <c r="B60" s="87"/>
      <c r="C60" s="50"/>
      <c r="D60" s="50"/>
      <c r="E60" s="44"/>
      <c r="F60" s="44"/>
      <c r="G60" s="44"/>
      <c r="H60" s="110"/>
      <c r="I60" s="119"/>
    </row>
    <row r="61" spans="1:9" ht="12.75">
      <c r="A61" s="87"/>
      <c r="B61" s="87"/>
      <c r="C61" s="50"/>
      <c r="D61" s="50"/>
      <c r="E61" s="44"/>
      <c r="F61" s="44"/>
      <c r="G61" s="44"/>
      <c r="H61" s="110"/>
      <c r="I61" s="119"/>
    </row>
    <row r="62" spans="1:9" ht="12.75">
      <c r="A62" s="87"/>
      <c r="B62" s="87"/>
      <c r="C62" s="50"/>
      <c r="D62" s="50"/>
      <c r="E62" s="44"/>
      <c r="F62" s="44"/>
      <c r="G62" s="44"/>
      <c r="H62" s="111"/>
      <c r="I62" s="119"/>
    </row>
    <row r="63" spans="1:9" ht="12.75">
      <c r="A63" s="88"/>
      <c r="B63" s="88"/>
      <c r="C63" s="51"/>
      <c r="D63" s="51"/>
      <c r="E63" s="45"/>
      <c r="F63" s="45"/>
      <c r="G63" s="45"/>
      <c r="H63" s="112"/>
      <c r="I63" s="120"/>
    </row>
    <row r="64" spans="1:9" ht="12.75">
      <c r="A64" s="43"/>
      <c r="B64" s="43" t="s">
        <v>155</v>
      </c>
      <c r="C64" s="49" t="s">
        <v>63</v>
      </c>
      <c r="D64" s="49" t="s">
        <v>97</v>
      </c>
      <c r="E64" s="43">
        <v>3</v>
      </c>
      <c r="F64" s="43">
        <v>2006</v>
      </c>
      <c r="G64" s="43"/>
      <c r="H64" s="109"/>
      <c r="I64" s="118"/>
    </row>
    <row r="65" spans="1:9" ht="12.75">
      <c r="A65" s="108"/>
      <c r="B65" s="87"/>
      <c r="C65" s="50" t="s">
        <v>64</v>
      </c>
      <c r="D65" s="50" t="s">
        <v>115</v>
      </c>
      <c r="E65" s="44">
        <v>3</v>
      </c>
      <c r="F65" s="44">
        <v>2007</v>
      </c>
      <c r="G65" s="44"/>
      <c r="H65" s="110"/>
      <c r="I65" s="119"/>
    </row>
    <row r="66" spans="1:9" ht="12.75">
      <c r="A66" s="87"/>
      <c r="B66" s="87"/>
      <c r="C66" s="50"/>
      <c r="D66" s="50"/>
      <c r="E66" s="44"/>
      <c r="F66" s="44"/>
      <c r="G66" s="44"/>
      <c r="H66" s="110"/>
      <c r="I66" s="119"/>
    </row>
    <row r="67" spans="1:9" ht="12.75">
      <c r="A67" s="87"/>
      <c r="B67" s="87"/>
      <c r="C67" s="50"/>
      <c r="D67" s="50"/>
      <c r="E67" s="44"/>
      <c r="F67" s="44"/>
      <c r="G67" s="44"/>
      <c r="H67" s="110"/>
      <c r="I67" s="119"/>
    </row>
    <row r="68" spans="1:9" ht="12.75">
      <c r="A68" s="87"/>
      <c r="B68" s="87"/>
      <c r="C68" s="50"/>
      <c r="D68" s="50"/>
      <c r="E68" s="44"/>
      <c r="F68" s="44"/>
      <c r="G68" s="44"/>
      <c r="H68" s="111"/>
      <c r="I68" s="119"/>
    </row>
    <row r="69" spans="1:9" ht="12.75">
      <c r="A69" s="88"/>
      <c r="B69" s="88"/>
      <c r="C69" s="51"/>
      <c r="D69" s="51"/>
      <c r="E69" s="45"/>
      <c r="F69" s="45"/>
      <c r="G69" s="45"/>
      <c r="H69" s="112"/>
      <c r="I69" s="120"/>
    </row>
    <row r="70" spans="1:9" ht="12.75">
      <c r="A70" s="43"/>
      <c r="B70" s="43" t="s">
        <v>155</v>
      </c>
      <c r="C70" s="49" t="s">
        <v>63</v>
      </c>
      <c r="D70" s="49" t="s">
        <v>65</v>
      </c>
      <c r="E70" s="43">
        <v>3</v>
      </c>
      <c r="F70" s="43">
        <v>2005</v>
      </c>
      <c r="G70" s="43"/>
      <c r="H70" s="109"/>
      <c r="I70" s="118"/>
    </row>
    <row r="71" spans="1:9" ht="12.75">
      <c r="A71" s="108"/>
      <c r="B71" s="87"/>
      <c r="C71" s="50" t="s">
        <v>64</v>
      </c>
      <c r="D71" s="50" t="s">
        <v>116</v>
      </c>
      <c r="E71" s="44">
        <v>1</v>
      </c>
      <c r="F71" s="44">
        <v>2003</v>
      </c>
      <c r="G71" s="44"/>
      <c r="H71" s="110"/>
      <c r="I71" s="119"/>
    </row>
    <row r="72" spans="1:9" ht="12.75">
      <c r="A72" s="87"/>
      <c r="B72" s="87"/>
      <c r="C72" s="50"/>
      <c r="D72" s="50"/>
      <c r="E72" s="44"/>
      <c r="F72" s="44"/>
      <c r="G72" s="44"/>
      <c r="H72" s="110"/>
      <c r="I72" s="119"/>
    </row>
    <row r="73" spans="1:9" ht="12.75">
      <c r="A73" s="87"/>
      <c r="B73" s="87"/>
      <c r="C73" s="50"/>
      <c r="D73" s="50"/>
      <c r="E73" s="44"/>
      <c r="F73" s="44"/>
      <c r="G73" s="44"/>
      <c r="H73" s="110"/>
      <c r="I73" s="119"/>
    </row>
    <row r="74" spans="1:9" ht="12.75">
      <c r="A74" s="87"/>
      <c r="B74" s="87"/>
      <c r="C74" s="50"/>
      <c r="D74" s="50"/>
      <c r="E74" s="44"/>
      <c r="F74" s="44"/>
      <c r="G74" s="44"/>
      <c r="H74" s="111"/>
      <c r="I74" s="119"/>
    </row>
    <row r="75" spans="1:9" ht="12.75">
      <c r="A75" s="88"/>
      <c r="B75" s="88"/>
      <c r="C75" s="51"/>
      <c r="D75" s="51"/>
      <c r="E75" s="45"/>
      <c r="F75" s="45"/>
      <c r="G75" s="45"/>
      <c r="H75" s="112"/>
      <c r="I75" s="120"/>
    </row>
    <row r="76" spans="1:9" ht="12.75">
      <c r="A76" s="43"/>
      <c r="B76" s="43" t="s">
        <v>157</v>
      </c>
      <c r="C76" s="49" t="s">
        <v>73</v>
      </c>
      <c r="D76" s="49" t="s">
        <v>71</v>
      </c>
      <c r="E76" s="43">
        <v>2</v>
      </c>
      <c r="F76" s="43">
        <v>2000</v>
      </c>
      <c r="G76" s="43"/>
      <c r="H76" s="109"/>
      <c r="I76" s="118"/>
    </row>
    <row r="77" spans="1:9" ht="12.75">
      <c r="A77" s="108"/>
      <c r="B77" s="87"/>
      <c r="C77" s="50" t="s">
        <v>64</v>
      </c>
      <c r="D77" s="50"/>
      <c r="E77" s="44"/>
      <c r="F77" s="44"/>
      <c r="G77" s="44"/>
      <c r="H77" s="110"/>
      <c r="I77" s="119"/>
    </row>
    <row r="78" spans="1:9" ht="12.75">
      <c r="A78" s="87"/>
      <c r="B78" s="87"/>
      <c r="C78" s="50"/>
      <c r="D78" s="50"/>
      <c r="E78" s="44"/>
      <c r="F78" s="44"/>
      <c r="G78" s="44"/>
      <c r="H78" s="110"/>
      <c r="I78" s="119"/>
    </row>
    <row r="79" spans="1:9" ht="12.75">
      <c r="A79" s="87"/>
      <c r="B79" s="87"/>
      <c r="C79" s="50"/>
      <c r="D79" s="50"/>
      <c r="E79" s="44"/>
      <c r="F79" s="44"/>
      <c r="G79" s="44"/>
      <c r="H79" s="110"/>
      <c r="I79" s="119"/>
    </row>
    <row r="80" spans="1:9" ht="12.75">
      <c r="A80" s="87"/>
      <c r="B80" s="87"/>
      <c r="C80" s="50"/>
      <c r="D80" s="50"/>
      <c r="E80" s="44"/>
      <c r="F80" s="44"/>
      <c r="G80" s="44"/>
      <c r="H80" s="111"/>
      <c r="I80" s="119"/>
    </row>
    <row r="81" spans="1:9" ht="12.75">
      <c r="A81" s="88"/>
      <c r="B81" s="88"/>
      <c r="C81" s="51"/>
      <c r="D81" s="51"/>
      <c r="E81" s="45"/>
      <c r="F81" s="45"/>
      <c r="G81" s="45"/>
      <c r="H81" s="112"/>
      <c r="I81" s="120"/>
    </row>
    <row r="82" spans="1:9" ht="12.75">
      <c r="A82" s="43"/>
      <c r="B82" s="43" t="s">
        <v>151</v>
      </c>
      <c r="C82" s="49" t="s">
        <v>73</v>
      </c>
      <c r="D82" s="49" t="s">
        <v>71</v>
      </c>
      <c r="E82" s="43">
        <v>2</v>
      </c>
      <c r="F82" s="43">
        <v>2000</v>
      </c>
      <c r="G82" s="43"/>
      <c r="H82" s="109"/>
      <c r="I82" s="118"/>
    </row>
    <row r="83" spans="1:9" ht="12.75">
      <c r="A83" s="108"/>
      <c r="B83" s="87"/>
      <c r="C83" s="50" t="s">
        <v>64</v>
      </c>
      <c r="D83" s="50" t="s">
        <v>69</v>
      </c>
      <c r="E83" s="44">
        <v>3</v>
      </c>
      <c r="F83" s="44">
        <v>1999</v>
      </c>
      <c r="G83" s="44"/>
      <c r="H83" s="110"/>
      <c r="I83" s="119"/>
    </row>
    <row r="84" spans="1:9" ht="12.75">
      <c r="A84" s="87"/>
      <c r="B84" s="87"/>
      <c r="C84" s="50"/>
      <c r="D84" s="50"/>
      <c r="E84" s="44"/>
      <c r="F84" s="44"/>
      <c r="G84" s="44"/>
      <c r="H84" s="110"/>
      <c r="I84" s="119"/>
    </row>
    <row r="85" spans="1:9" ht="12.75">
      <c r="A85" s="87"/>
      <c r="B85" s="87"/>
      <c r="C85" s="50"/>
      <c r="D85" s="50"/>
      <c r="E85" s="44"/>
      <c r="F85" s="44"/>
      <c r="G85" s="44"/>
      <c r="H85" s="110"/>
      <c r="I85" s="119"/>
    </row>
    <row r="86" spans="1:9" ht="12.75">
      <c r="A86" s="87"/>
      <c r="B86" s="87"/>
      <c r="C86" s="50"/>
      <c r="D86" s="50"/>
      <c r="E86" s="44"/>
      <c r="F86" s="44"/>
      <c r="G86" s="44"/>
      <c r="H86" s="111"/>
      <c r="I86" s="119"/>
    </row>
    <row r="87" spans="1:9" ht="12.75">
      <c r="A87" s="88"/>
      <c r="B87" s="88"/>
      <c r="C87" s="51"/>
      <c r="D87" s="51"/>
      <c r="E87" s="45"/>
      <c r="F87" s="45"/>
      <c r="G87" s="45"/>
      <c r="H87" s="112"/>
      <c r="I87" s="120"/>
    </row>
    <row r="88" spans="1:9" ht="12.75">
      <c r="A88" s="43"/>
      <c r="B88" s="43" t="s">
        <v>152</v>
      </c>
      <c r="C88" s="49" t="s">
        <v>117</v>
      </c>
      <c r="D88" s="49" t="s">
        <v>147</v>
      </c>
      <c r="E88" s="43" t="s">
        <v>51</v>
      </c>
      <c r="F88" s="43">
        <v>1994</v>
      </c>
      <c r="G88" s="43"/>
      <c r="H88" s="109"/>
      <c r="I88" s="118"/>
    </row>
    <row r="89" spans="1:9" ht="12.75">
      <c r="A89" s="108"/>
      <c r="B89" s="87"/>
      <c r="C89" s="50" t="s">
        <v>84</v>
      </c>
      <c r="D89" s="50" t="s">
        <v>148</v>
      </c>
      <c r="E89" s="44">
        <v>3</v>
      </c>
      <c r="F89" s="44">
        <v>1994</v>
      </c>
      <c r="G89" s="44"/>
      <c r="H89" s="110"/>
      <c r="I89" s="119"/>
    </row>
    <row r="90" spans="1:9" ht="12.75">
      <c r="A90" s="87"/>
      <c r="B90" s="87"/>
      <c r="C90" s="50"/>
      <c r="D90" s="50"/>
      <c r="E90" s="44"/>
      <c r="F90" s="44"/>
      <c r="G90" s="44"/>
      <c r="H90" s="110"/>
      <c r="I90" s="119"/>
    </row>
    <row r="91" spans="1:9" ht="12.75">
      <c r="A91" s="87"/>
      <c r="B91" s="87"/>
      <c r="C91" s="50"/>
      <c r="D91" s="50"/>
      <c r="E91" s="44"/>
      <c r="F91" s="44"/>
      <c r="G91" s="44"/>
      <c r="H91" s="110"/>
      <c r="I91" s="119"/>
    </row>
    <row r="92" spans="1:9" ht="12.75">
      <c r="A92" s="87"/>
      <c r="B92" s="87"/>
      <c r="C92" s="50"/>
      <c r="D92" s="50"/>
      <c r="E92" s="44"/>
      <c r="F92" s="44"/>
      <c r="G92" s="44"/>
      <c r="H92" s="111"/>
      <c r="I92" s="119"/>
    </row>
    <row r="93" spans="1:9" ht="12.75">
      <c r="A93" s="88"/>
      <c r="B93" s="88"/>
      <c r="C93" s="51"/>
      <c r="D93" s="51"/>
      <c r="E93" s="45"/>
      <c r="F93" s="45"/>
      <c r="G93" s="45"/>
      <c r="H93" s="112"/>
      <c r="I93" s="120"/>
    </row>
    <row r="94" spans="1:9" ht="12.75">
      <c r="A94" s="43"/>
      <c r="B94" s="43" t="s">
        <v>155</v>
      </c>
      <c r="C94" s="49" t="s">
        <v>117</v>
      </c>
      <c r="D94" s="49" t="s">
        <v>119</v>
      </c>
      <c r="E94" s="43" t="s">
        <v>51</v>
      </c>
      <c r="F94" s="43">
        <v>2002</v>
      </c>
      <c r="G94" s="43"/>
      <c r="H94" s="109"/>
      <c r="I94" s="118"/>
    </row>
    <row r="95" spans="1:9" ht="12.75">
      <c r="A95" s="108"/>
      <c r="B95" s="87"/>
      <c r="C95" s="50" t="s">
        <v>84</v>
      </c>
      <c r="D95" s="50" t="s">
        <v>120</v>
      </c>
      <c r="E95" s="44" t="s">
        <v>51</v>
      </c>
      <c r="F95" s="44">
        <v>2004</v>
      </c>
      <c r="G95" s="44"/>
      <c r="H95" s="110"/>
      <c r="I95" s="119"/>
    </row>
    <row r="96" spans="1:9" ht="12.75">
      <c r="A96" s="87"/>
      <c r="B96" s="87"/>
      <c r="C96" s="50"/>
      <c r="D96" s="50"/>
      <c r="E96" s="44"/>
      <c r="F96" s="44"/>
      <c r="G96" s="44"/>
      <c r="H96" s="110"/>
      <c r="I96" s="119"/>
    </row>
    <row r="97" spans="1:9" ht="12.75">
      <c r="A97" s="87"/>
      <c r="B97" s="87"/>
      <c r="C97" s="50"/>
      <c r="D97" s="50"/>
      <c r="E97" s="44"/>
      <c r="F97" s="44"/>
      <c r="G97" s="44"/>
      <c r="H97" s="110"/>
      <c r="I97" s="119"/>
    </row>
    <row r="98" spans="1:9" ht="12.75">
      <c r="A98" s="87"/>
      <c r="B98" s="87"/>
      <c r="C98" s="50"/>
      <c r="D98" s="50"/>
      <c r="E98" s="44"/>
      <c r="F98" s="44"/>
      <c r="G98" s="44"/>
      <c r="H98" s="111"/>
      <c r="I98" s="119"/>
    </row>
    <row r="99" spans="1:9" ht="12.75">
      <c r="A99" s="88"/>
      <c r="B99" s="88"/>
      <c r="C99" s="51"/>
      <c r="D99" s="51"/>
      <c r="E99" s="45"/>
      <c r="F99" s="45"/>
      <c r="G99" s="45"/>
      <c r="H99" s="112"/>
      <c r="I99" s="120"/>
    </row>
    <row r="100" spans="1:9" ht="12.75">
      <c r="A100" s="43"/>
      <c r="B100" s="43" t="s">
        <v>155</v>
      </c>
      <c r="C100" s="49" t="s">
        <v>117</v>
      </c>
      <c r="D100" s="49" t="s">
        <v>121</v>
      </c>
      <c r="E100" s="43" t="s">
        <v>51</v>
      </c>
      <c r="F100" s="43">
        <v>2003</v>
      </c>
      <c r="G100" s="43"/>
      <c r="H100" s="109"/>
      <c r="I100" s="118"/>
    </row>
    <row r="101" spans="1:9" ht="12.75">
      <c r="A101" s="108"/>
      <c r="B101" s="87"/>
      <c r="C101" s="50" t="s">
        <v>84</v>
      </c>
      <c r="D101" s="50" t="s">
        <v>122</v>
      </c>
      <c r="E101" s="44" t="s">
        <v>51</v>
      </c>
      <c r="F101" s="44">
        <v>2003</v>
      </c>
      <c r="G101" s="44"/>
      <c r="H101" s="110"/>
      <c r="I101" s="119"/>
    </row>
    <row r="102" spans="1:9" ht="12.75">
      <c r="A102" s="87"/>
      <c r="B102" s="87"/>
      <c r="C102" s="50"/>
      <c r="D102" s="50"/>
      <c r="E102" s="44"/>
      <c r="F102" s="44"/>
      <c r="G102" s="44"/>
      <c r="H102" s="110"/>
      <c r="I102" s="119"/>
    </row>
    <row r="103" spans="1:9" ht="12.75">
      <c r="A103" s="87"/>
      <c r="B103" s="87"/>
      <c r="C103" s="50"/>
      <c r="D103" s="50"/>
      <c r="E103" s="44"/>
      <c r="F103" s="44"/>
      <c r="G103" s="44"/>
      <c r="H103" s="110"/>
      <c r="I103" s="119"/>
    </row>
    <row r="104" spans="1:9" ht="12.75">
      <c r="A104" s="87"/>
      <c r="B104" s="87"/>
      <c r="C104" s="50"/>
      <c r="D104" s="50"/>
      <c r="E104" s="44"/>
      <c r="F104" s="44"/>
      <c r="G104" s="44"/>
      <c r="H104" s="111"/>
      <c r="I104" s="119"/>
    </row>
    <row r="105" spans="1:9" ht="12.75">
      <c r="A105" s="88"/>
      <c r="B105" s="88"/>
      <c r="C105" s="51"/>
      <c r="D105" s="51"/>
      <c r="E105" s="45"/>
      <c r="F105" s="45"/>
      <c r="G105" s="45"/>
      <c r="H105" s="112"/>
      <c r="I105" s="120"/>
    </row>
    <row r="106" spans="1:9" ht="12.75">
      <c r="A106" s="43"/>
      <c r="B106" s="43" t="s">
        <v>155</v>
      </c>
      <c r="C106" s="49" t="s">
        <v>117</v>
      </c>
      <c r="D106" s="49" t="s">
        <v>123</v>
      </c>
      <c r="E106" s="43" t="s">
        <v>51</v>
      </c>
      <c r="F106" s="43">
        <v>2004</v>
      </c>
      <c r="G106" s="43"/>
      <c r="H106" s="109"/>
      <c r="I106" s="118"/>
    </row>
    <row r="107" spans="1:9" ht="12.75">
      <c r="A107" s="108"/>
      <c r="B107" s="87"/>
      <c r="C107" s="50" t="s">
        <v>84</v>
      </c>
      <c r="D107" s="50" t="s">
        <v>124</v>
      </c>
      <c r="E107" s="44" t="s">
        <v>51</v>
      </c>
      <c r="F107" s="44">
        <v>2003</v>
      </c>
      <c r="G107" s="44"/>
      <c r="H107" s="110"/>
      <c r="I107" s="119"/>
    </row>
    <row r="108" spans="1:9" ht="12.75">
      <c r="A108" s="87"/>
      <c r="B108" s="87"/>
      <c r="C108" s="50"/>
      <c r="D108" s="50"/>
      <c r="E108" s="44"/>
      <c r="F108" s="44"/>
      <c r="G108" s="44"/>
      <c r="H108" s="110"/>
      <c r="I108" s="119"/>
    </row>
    <row r="109" spans="1:9" ht="12.75">
      <c r="A109" s="87"/>
      <c r="B109" s="87"/>
      <c r="C109" s="50"/>
      <c r="D109" s="50"/>
      <c r="E109" s="44"/>
      <c r="F109" s="44"/>
      <c r="G109" s="44"/>
      <c r="H109" s="110"/>
      <c r="I109" s="119"/>
    </row>
    <row r="110" spans="1:9" ht="12.75">
      <c r="A110" s="87"/>
      <c r="B110" s="87"/>
      <c r="C110" s="50"/>
      <c r="D110" s="50"/>
      <c r="E110" s="44"/>
      <c r="F110" s="44"/>
      <c r="G110" s="44"/>
      <c r="H110" s="111"/>
      <c r="I110" s="119"/>
    </row>
    <row r="111" spans="1:9" ht="12.75">
      <c r="A111" s="88"/>
      <c r="B111" s="88"/>
      <c r="C111" s="51"/>
      <c r="D111" s="51"/>
      <c r="E111" s="45"/>
      <c r="F111" s="45"/>
      <c r="G111" s="45"/>
      <c r="H111" s="112"/>
      <c r="I111" s="120"/>
    </row>
    <row r="112" spans="1:9" ht="12.75">
      <c r="A112" s="43"/>
      <c r="B112" s="43" t="s">
        <v>156</v>
      </c>
      <c r="C112" s="49" t="s">
        <v>63</v>
      </c>
      <c r="D112" s="49" t="s">
        <v>66</v>
      </c>
      <c r="E112" s="43">
        <v>3</v>
      </c>
      <c r="F112" s="43">
        <v>2012</v>
      </c>
      <c r="G112" s="43"/>
      <c r="H112" s="109"/>
      <c r="I112" s="118"/>
    </row>
    <row r="113" spans="1:9" ht="12.75">
      <c r="A113" s="108"/>
      <c r="B113" s="87"/>
      <c r="C113" s="50" t="s">
        <v>64</v>
      </c>
      <c r="D113" s="50"/>
      <c r="E113" s="44"/>
      <c r="F113" s="44"/>
      <c r="G113" s="44"/>
      <c r="H113" s="110"/>
      <c r="I113" s="119"/>
    </row>
    <row r="114" spans="1:9" ht="12.75">
      <c r="A114" s="87"/>
      <c r="B114" s="87"/>
      <c r="C114" s="50"/>
      <c r="D114" s="50"/>
      <c r="E114" s="44"/>
      <c r="F114" s="44"/>
      <c r="G114" s="44"/>
      <c r="H114" s="110"/>
      <c r="I114" s="119"/>
    </row>
    <row r="115" spans="1:9" ht="12.75">
      <c r="A115" s="87"/>
      <c r="B115" s="87"/>
      <c r="C115" s="50"/>
      <c r="D115" s="50"/>
      <c r="E115" s="44"/>
      <c r="F115" s="44"/>
      <c r="G115" s="44"/>
      <c r="H115" s="110"/>
      <c r="I115" s="119"/>
    </row>
    <row r="116" spans="1:9" ht="12.75">
      <c r="A116" s="87"/>
      <c r="B116" s="87"/>
      <c r="C116" s="50"/>
      <c r="D116" s="50"/>
      <c r="E116" s="44"/>
      <c r="F116" s="44"/>
      <c r="G116" s="44"/>
      <c r="H116" s="111"/>
      <c r="I116" s="119"/>
    </row>
    <row r="117" spans="1:9" ht="12.75">
      <c r="A117" s="88"/>
      <c r="B117" s="88"/>
      <c r="C117" s="51"/>
      <c r="D117" s="51"/>
      <c r="E117" s="45"/>
      <c r="F117" s="45"/>
      <c r="G117" s="45"/>
      <c r="H117" s="112"/>
      <c r="I117" s="120"/>
    </row>
    <row r="118" spans="1:9" ht="12.75">
      <c r="A118" s="43"/>
      <c r="B118" s="43" t="s">
        <v>156</v>
      </c>
      <c r="C118" s="49" t="s">
        <v>63</v>
      </c>
      <c r="D118" s="49" t="s">
        <v>67</v>
      </c>
      <c r="E118" s="43">
        <v>3</v>
      </c>
      <c r="F118" s="43">
        <v>2008</v>
      </c>
      <c r="G118" s="43"/>
      <c r="H118" s="109"/>
      <c r="I118" s="118"/>
    </row>
    <row r="119" spans="1:9" ht="12.75">
      <c r="A119" s="108"/>
      <c r="B119" s="87"/>
      <c r="C119" s="50" t="s">
        <v>64</v>
      </c>
      <c r="D119" s="50"/>
      <c r="E119" s="44"/>
      <c r="F119" s="44"/>
      <c r="G119" s="44"/>
      <c r="H119" s="110"/>
      <c r="I119" s="119"/>
    </row>
    <row r="120" spans="1:9" ht="12.75">
      <c r="A120" s="87"/>
      <c r="B120" s="87"/>
      <c r="C120" s="50"/>
      <c r="D120" s="50"/>
      <c r="E120" s="44"/>
      <c r="F120" s="44"/>
      <c r="G120" s="44"/>
      <c r="H120" s="110"/>
      <c r="I120" s="119"/>
    </row>
    <row r="121" spans="1:9" ht="12.75">
      <c r="A121" s="87"/>
      <c r="B121" s="87"/>
      <c r="C121" s="50"/>
      <c r="D121" s="50"/>
      <c r="E121" s="44"/>
      <c r="F121" s="44"/>
      <c r="G121" s="44"/>
      <c r="H121" s="110"/>
      <c r="I121" s="119"/>
    </row>
    <row r="122" spans="1:9" ht="12.75">
      <c r="A122" s="87"/>
      <c r="B122" s="87"/>
      <c r="C122" s="50"/>
      <c r="D122" s="50"/>
      <c r="E122" s="44"/>
      <c r="F122" s="44"/>
      <c r="G122" s="44"/>
      <c r="H122" s="111"/>
      <c r="I122" s="119"/>
    </row>
    <row r="123" spans="1:9" ht="12.75">
      <c r="A123" s="88"/>
      <c r="B123" s="88"/>
      <c r="C123" s="51"/>
      <c r="D123" s="51"/>
      <c r="E123" s="45"/>
      <c r="F123" s="45"/>
      <c r="G123" s="45"/>
      <c r="H123" s="112"/>
      <c r="I123" s="120"/>
    </row>
    <row r="124" spans="1:9" ht="12.75">
      <c r="A124" s="43"/>
      <c r="B124" s="43" t="s">
        <v>151</v>
      </c>
      <c r="C124" s="49" t="s">
        <v>126</v>
      </c>
      <c r="D124" s="106" t="s">
        <v>125</v>
      </c>
      <c r="E124" s="43">
        <v>1</v>
      </c>
      <c r="F124" s="43">
        <v>1994</v>
      </c>
      <c r="G124" s="43"/>
      <c r="H124" s="109"/>
      <c r="I124" s="118"/>
    </row>
    <row r="125" spans="1:9" ht="12.75">
      <c r="A125" s="108"/>
      <c r="B125" s="87"/>
      <c r="C125" s="50" t="s">
        <v>127</v>
      </c>
      <c r="D125" s="50" t="s">
        <v>93</v>
      </c>
      <c r="E125" s="44">
        <v>1</v>
      </c>
      <c r="F125" s="44">
        <v>1997</v>
      </c>
      <c r="G125" s="44"/>
      <c r="H125" s="110"/>
      <c r="I125" s="119"/>
    </row>
    <row r="126" spans="1:9" ht="12.75">
      <c r="A126" s="87"/>
      <c r="B126" s="87"/>
      <c r="C126" s="50"/>
      <c r="D126" s="50"/>
      <c r="E126" s="44"/>
      <c r="F126" s="44"/>
      <c r="G126" s="44"/>
      <c r="H126" s="110"/>
      <c r="I126" s="119"/>
    </row>
    <row r="127" spans="1:9" ht="12.75">
      <c r="A127" s="87"/>
      <c r="B127" s="87"/>
      <c r="C127" s="50"/>
      <c r="D127" s="50"/>
      <c r="E127" s="44"/>
      <c r="F127" s="44"/>
      <c r="G127" s="44"/>
      <c r="H127" s="110"/>
      <c r="I127" s="119"/>
    </row>
    <row r="128" spans="1:9" ht="12.75">
      <c r="A128" s="87"/>
      <c r="B128" s="87"/>
      <c r="C128" s="50"/>
      <c r="D128" s="50"/>
      <c r="E128" s="44"/>
      <c r="F128" s="44"/>
      <c r="G128" s="44"/>
      <c r="H128" s="111"/>
      <c r="I128" s="119"/>
    </row>
    <row r="129" spans="1:9" ht="12.75">
      <c r="A129" s="88"/>
      <c r="B129" s="88"/>
      <c r="C129" s="51"/>
      <c r="D129" s="51"/>
      <c r="E129" s="45"/>
      <c r="F129" s="45"/>
      <c r="G129" s="45"/>
      <c r="H129" s="112"/>
      <c r="I129" s="120"/>
    </row>
    <row r="130" spans="1:9" ht="12.75">
      <c r="A130" s="43"/>
      <c r="B130" s="43" t="s">
        <v>151</v>
      </c>
      <c r="C130" s="49" t="s">
        <v>126</v>
      </c>
      <c r="D130" s="49" t="s">
        <v>190</v>
      </c>
      <c r="E130" s="43" t="s">
        <v>51</v>
      </c>
      <c r="F130" s="43">
        <v>1997</v>
      </c>
      <c r="G130" s="43"/>
      <c r="H130" s="109"/>
      <c r="I130" s="118"/>
    </row>
    <row r="131" spans="1:9" ht="12.75">
      <c r="A131" s="108"/>
      <c r="B131" s="87"/>
      <c r="C131" s="50" t="s">
        <v>127</v>
      </c>
      <c r="D131" s="50" t="s">
        <v>128</v>
      </c>
      <c r="E131" s="44" t="s">
        <v>51</v>
      </c>
      <c r="F131" s="44">
        <v>1997</v>
      </c>
      <c r="G131" s="44"/>
      <c r="H131" s="110"/>
      <c r="I131" s="119"/>
    </row>
    <row r="132" spans="1:9" ht="12.75">
      <c r="A132" s="87"/>
      <c r="B132" s="87"/>
      <c r="C132" s="50"/>
      <c r="D132" s="50"/>
      <c r="E132" s="44"/>
      <c r="F132" s="44"/>
      <c r="G132" s="44"/>
      <c r="H132" s="110"/>
      <c r="I132" s="119"/>
    </row>
    <row r="133" spans="1:9" ht="12.75">
      <c r="A133" s="87"/>
      <c r="B133" s="87"/>
      <c r="C133" s="50"/>
      <c r="D133" s="50"/>
      <c r="E133" s="44"/>
      <c r="F133" s="44"/>
      <c r="G133" s="44"/>
      <c r="H133" s="110"/>
      <c r="I133" s="119"/>
    </row>
    <row r="134" spans="1:9" ht="12.75">
      <c r="A134" s="87"/>
      <c r="B134" s="87"/>
      <c r="C134" s="50"/>
      <c r="D134" s="50"/>
      <c r="E134" s="44"/>
      <c r="F134" s="44"/>
      <c r="G134" s="44"/>
      <c r="H134" s="111"/>
      <c r="I134" s="119"/>
    </row>
    <row r="135" spans="1:9" ht="12.75">
      <c r="A135" s="88"/>
      <c r="B135" s="88"/>
      <c r="C135" s="51"/>
      <c r="D135" s="51"/>
      <c r="E135" s="45"/>
      <c r="F135" s="45"/>
      <c r="G135" s="45"/>
      <c r="H135" s="112"/>
      <c r="I135" s="120"/>
    </row>
    <row r="136" spans="1:9" ht="12.75">
      <c r="A136" s="43"/>
      <c r="B136" s="43" t="s">
        <v>154</v>
      </c>
      <c r="C136" s="49" t="s">
        <v>129</v>
      </c>
      <c r="D136" s="49" t="s">
        <v>149</v>
      </c>
      <c r="E136" s="43" t="s">
        <v>51</v>
      </c>
      <c r="F136" s="43">
        <v>1999</v>
      </c>
      <c r="G136" s="43"/>
      <c r="H136" s="109"/>
      <c r="I136" s="118"/>
    </row>
    <row r="137" spans="1:9" ht="12.75">
      <c r="A137" s="108"/>
      <c r="B137" s="87"/>
      <c r="C137" s="50" t="s">
        <v>84</v>
      </c>
      <c r="D137" s="50" t="s">
        <v>130</v>
      </c>
      <c r="E137" s="44" t="s">
        <v>51</v>
      </c>
      <c r="F137" s="44">
        <v>1999</v>
      </c>
      <c r="G137" s="44"/>
      <c r="H137" s="110"/>
      <c r="I137" s="119"/>
    </row>
    <row r="138" spans="1:9" ht="12.75">
      <c r="A138" s="87"/>
      <c r="B138" s="87"/>
      <c r="C138" s="50"/>
      <c r="D138" s="50"/>
      <c r="E138" s="44"/>
      <c r="F138" s="44"/>
      <c r="G138" s="44"/>
      <c r="H138" s="110"/>
      <c r="I138" s="119"/>
    </row>
    <row r="139" spans="1:9" ht="12.75">
      <c r="A139" s="87"/>
      <c r="B139" s="87"/>
      <c r="C139" s="50"/>
      <c r="D139" s="50"/>
      <c r="E139" s="44"/>
      <c r="F139" s="44"/>
      <c r="G139" s="44"/>
      <c r="H139" s="110"/>
      <c r="I139" s="119"/>
    </row>
    <row r="140" spans="1:9" ht="12.75">
      <c r="A140" s="87"/>
      <c r="B140" s="87"/>
      <c r="C140" s="50"/>
      <c r="D140" s="50"/>
      <c r="E140" s="44"/>
      <c r="F140" s="44"/>
      <c r="G140" s="44"/>
      <c r="H140" s="111"/>
      <c r="I140" s="119"/>
    </row>
    <row r="141" spans="1:9" ht="12.75">
      <c r="A141" s="88"/>
      <c r="B141" s="88"/>
      <c r="C141" s="51"/>
      <c r="D141" s="51"/>
      <c r="E141" s="45"/>
      <c r="F141" s="45"/>
      <c r="G141" s="45"/>
      <c r="H141" s="112"/>
      <c r="I141" s="120"/>
    </row>
    <row r="142" spans="1:9" ht="12.75">
      <c r="A142" s="43"/>
      <c r="B142" s="43" t="s">
        <v>153</v>
      </c>
      <c r="C142" s="49" t="s">
        <v>129</v>
      </c>
      <c r="D142" s="49" t="s">
        <v>131</v>
      </c>
      <c r="E142" s="43" t="s">
        <v>62</v>
      </c>
      <c r="F142" s="43">
        <v>1979</v>
      </c>
      <c r="G142" s="43"/>
      <c r="H142" s="109"/>
      <c r="I142" s="118"/>
    </row>
    <row r="143" spans="1:9" ht="12.75">
      <c r="A143" s="108"/>
      <c r="B143" s="87"/>
      <c r="C143" s="50" t="s">
        <v>84</v>
      </c>
      <c r="D143" s="50" t="s">
        <v>132</v>
      </c>
      <c r="E143" s="44" t="s">
        <v>51</v>
      </c>
      <c r="F143" s="44">
        <v>1975</v>
      </c>
      <c r="G143" s="44"/>
      <c r="H143" s="110"/>
      <c r="I143" s="119"/>
    </row>
    <row r="144" spans="1:9" ht="12.75">
      <c r="A144" s="87"/>
      <c r="B144" s="87"/>
      <c r="C144" s="50"/>
      <c r="D144" s="50"/>
      <c r="E144" s="44"/>
      <c r="F144" s="44"/>
      <c r="G144" s="44"/>
      <c r="H144" s="110"/>
      <c r="I144" s="119"/>
    </row>
    <row r="145" spans="1:9" ht="12.75">
      <c r="A145" s="87"/>
      <c r="B145" s="87"/>
      <c r="C145" s="50"/>
      <c r="D145" s="50"/>
      <c r="E145" s="44"/>
      <c r="F145" s="44"/>
      <c r="G145" s="44"/>
      <c r="H145" s="110"/>
      <c r="I145" s="119"/>
    </row>
    <row r="146" spans="1:9" ht="12.75">
      <c r="A146" s="87"/>
      <c r="B146" s="87"/>
      <c r="C146" s="50"/>
      <c r="D146" s="50"/>
      <c r="E146" s="44"/>
      <c r="F146" s="44"/>
      <c r="G146" s="44"/>
      <c r="H146" s="111"/>
      <c r="I146" s="119"/>
    </row>
    <row r="147" spans="1:9" ht="12.75">
      <c r="A147" s="88"/>
      <c r="B147" s="88"/>
      <c r="C147" s="51"/>
      <c r="D147" s="51"/>
      <c r="E147" s="45"/>
      <c r="F147" s="45"/>
      <c r="G147" s="45"/>
      <c r="H147" s="112"/>
      <c r="I147" s="120"/>
    </row>
    <row r="148" spans="1:9" ht="12.75">
      <c r="A148" s="43"/>
      <c r="B148" s="43" t="s">
        <v>153</v>
      </c>
      <c r="C148" s="49" t="s">
        <v>133</v>
      </c>
      <c r="D148" s="49" t="s">
        <v>134</v>
      </c>
      <c r="E148" s="43" t="s">
        <v>51</v>
      </c>
      <c r="F148" s="43">
        <v>1988</v>
      </c>
      <c r="G148" s="43"/>
      <c r="H148" s="109"/>
      <c r="I148" s="118"/>
    </row>
    <row r="149" spans="1:9" ht="12.75">
      <c r="A149" s="108"/>
      <c r="B149" s="87"/>
      <c r="C149" s="50"/>
      <c r="D149" s="50" t="s">
        <v>135</v>
      </c>
      <c r="E149" s="44" t="s">
        <v>51</v>
      </c>
      <c r="F149" s="44">
        <v>1992</v>
      </c>
      <c r="G149" s="44"/>
      <c r="H149" s="110"/>
      <c r="I149" s="119"/>
    </row>
    <row r="150" spans="1:9" ht="12.75">
      <c r="A150" s="87"/>
      <c r="B150" s="87"/>
      <c r="C150" s="50"/>
      <c r="D150" s="50"/>
      <c r="E150" s="44"/>
      <c r="F150" s="44"/>
      <c r="G150" s="44"/>
      <c r="H150" s="110"/>
      <c r="I150" s="119"/>
    </row>
    <row r="151" spans="1:9" ht="12.75">
      <c r="A151" s="87"/>
      <c r="B151" s="87"/>
      <c r="C151" s="50"/>
      <c r="D151" s="50"/>
      <c r="E151" s="44"/>
      <c r="F151" s="44"/>
      <c r="G151" s="44"/>
      <c r="H151" s="110"/>
      <c r="I151" s="119"/>
    </row>
    <row r="152" spans="1:9" ht="12.75">
      <c r="A152" s="87"/>
      <c r="B152" s="87"/>
      <c r="C152" s="50"/>
      <c r="D152" s="50"/>
      <c r="E152" s="44"/>
      <c r="F152" s="44"/>
      <c r="G152" s="44"/>
      <c r="H152" s="111"/>
      <c r="I152" s="119"/>
    </row>
    <row r="153" spans="1:9" ht="12.75">
      <c r="A153" s="88"/>
      <c r="B153" s="88"/>
      <c r="C153" s="51"/>
      <c r="D153" s="51"/>
      <c r="E153" s="45"/>
      <c r="F153" s="45"/>
      <c r="G153" s="45"/>
      <c r="H153" s="112"/>
      <c r="I153" s="120"/>
    </row>
    <row r="154" spans="1:9" ht="12.75">
      <c r="A154" s="43"/>
      <c r="B154" s="43"/>
      <c r="C154" s="49" t="s">
        <v>81</v>
      </c>
      <c r="D154" s="49" t="s">
        <v>82</v>
      </c>
      <c r="E154" s="43" t="s">
        <v>51</v>
      </c>
      <c r="F154" s="43">
        <v>2000</v>
      </c>
      <c r="G154" s="43"/>
      <c r="H154" s="109"/>
      <c r="I154" s="118"/>
    </row>
    <row r="155" spans="1:9" ht="12.75">
      <c r="A155" s="108"/>
      <c r="B155" s="87"/>
      <c r="C155" s="50" t="s">
        <v>78</v>
      </c>
      <c r="D155" s="50" t="s">
        <v>80</v>
      </c>
      <c r="E155" s="44">
        <v>1</v>
      </c>
      <c r="F155" s="44">
        <v>1979</v>
      </c>
      <c r="G155" s="44"/>
      <c r="H155" s="110"/>
      <c r="I155" s="119"/>
    </row>
    <row r="156" spans="1:9" ht="12.75">
      <c r="A156" s="87"/>
      <c r="B156" s="87"/>
      <c r="C156" s="50"/>
      <c r="D156" s="50" t="s">
        <v>79</v>
      </c>
      <c r="E156" s="44" t="s">
        <v>83</v>
      </c>
      <c r="F156" s="44">
        <v>1984</v>
      </c>
      <c r="G156" s="44"/>
      <c r="H156" s="110"/>
      <c r="I156" s="119"/>
    </row>
    <row r="157" spans="1:9" ht="12.75">
      <c r="A157" s="87"/>
      <c r="B157" s="87"/>
      <c r="C157" s="50"/>
      <c r="D157" s="50" t="s">
        <v>75</v>
      </c>
      <c r="E157" s="44" t="s">
        <v>51</v>
      </c>
      <c r="F157" s="44">
        <v>2000</v>
      </c>
      <c r="G157" s="44"/>
      <c r="H157" s="110"/>
      <c r="I157" s="119"/>
    </row>
    <row r="158" spans="1:9" ht="12.75">
      <c r="A158" s="87"/>
      <c r="B158" s="87"/>
      <c r="C158" s="50"/>
      <c r="D158" s="50"/>
      <c r="E158" s="44"/>
      <c r="F158" s="44"/>
      <c r="G158" s="44"/>
      <c r="H158" s="111"/>
      <c r="I158" s="119"/>
    </row>
    <row r="159" spans="1:9" ht="12.75">
      <c r="A159" s="88"/>
      <c r="B159" s="88"/>
      <c r="C159" s="51"/>
      <c r="D159" s="51"/>
      <c r="E159" s="45"/>
      <c r="F159" s="45"/>
      <c r="G159" s="45"/>
      <c r="H159" s="112"/>
      <c r="I159" s="120"/>
    </row>
    <row r="160" spans="1:9" ht="12.75">
      <c r="A160" s="43">
        <v>16</v>
      </c>
      <c r="B160" s="43" t="s">
        <v>56</v>
      </c>
      <c r="C160" s="49" t="s">
        <v>87</v>
      </c>
      <c r="D160" s="49" t="s">
        <v>192</v>
      </c>
      <c r="E160" s="43" t="s">
        <v>51</v>
      </c>
      <c r="F160" s="43"/>
      <c r="G160" s="43"/>
      <c r="H160" s="109"/>
      <c r="I160" s="118"/>
    </row>
    <row r="161" spans="1:9" ht="12.75">
      <c r="A161" s="108"/>
      <c r="B161" s="87"/>
      <c r="C161" s="50" t="s">
        <v>84</v>
      </c>
      <c r="D161" s="50" t="s">
        <v>193</v>
      </c>
      <c r="E161" s="44" t="s">
        <v>51</v>
      </c>
      <c r="F161" s="44">
        <v>2003</v>
      </c>
      <c r="G161" s="44"/>
      <c r="H161" s="110"/>
      <c r="I161" s="119"/>
    </row>
    <row r="162" spans="1:9" ht="12.75">
      <c r="A162" s="87"/>
      <c r="B162" s="87"/>
      <c r="C162" s="50"/>
      <c r="D162" s="50" t="s">
        <v>74</v>
      </c>
      <c r="E162" s="44">
        <v>3</v>
      </c>
      <c r="F162" s="44">
        <v>2005</v>
      </c>
      <c r="G162" s="44"/>
      <c r="H162" s="110">
        <v>38363</v>
      </c>
      <c r="I162" s="119"/>
    </row>
    <row r="163" spans="1:9" ht="12.75">
      <c r="A163" s="87"/>
      <c r="B163" s="87"/>
      <c r="C163" s="50"/>
      <c r="D163" s="50" t="s">
        <v>194</v>
      </c>
      <c r="E163" s="44" t="s">
        <v>51</v>
      </c>
      <c r="F163" s="44"/>
      <c r="G163" s="44"/>
      <c r="H163" s="110"/>
      <c r="I163" s="119"/>
    </row>
    <row r="164" spans="1:9" ht="12.75">
      <c r="A164" s="87"/>
      <c r="B164" s="87"/>
      <c r="C164" s="50"/>
      <c r="D164" s="50" t="s">
        <v>191</v>
      </c>
      <c r="E164" s="44" t="s">
        <v>51</v>
      </c>
      <c r="F164" s="44"/>
      <c r="G164" s="44"/>
      <c r="H164" s="110"/>
      <c r="I164" s="119"/>
    </row>
    <row r="165" spans="1:9" ht="12.75">
      <c r="A165" s="88"/>
      <c r="B165" s="88"/>
      <c r="C165" s="51"/>
      <c r="D165" s="51" t="s">
        <v>70</v>
      </c>
      <c r="E165" s="45" t="s">
        <v>51</v>
      </c>
      <c r="F165" s="45">
        <v>2000</v>
      </c>
      <c r="G165" s="45"/>
      <c r="H165" s="121"/>
      <c r="I165" s="120"/>
    </row>
    <row r="166" spans="1:9" ht="12.75">
      <c r="A166" s="43"/>
      <c r="B166" s="43" t="s">
        <v>152</v>
      </c>
      <c r="C166" s="49" t="s">
        <v>117</v>
      </c>
      <c r="D166" s="49" t="s">
        <v>86</v>
      </c>
      <c r="E166" s="43">
        <v>3</v>
      </c>
      <c r="F166" s="43">
        <v>1995</v>
      </c>
      <c r="G166" s="43"/>
      <c r="H166" s="109"/>
      <c r="I166" s="118"/>
    </row>
    <row r="167" spans="1:9" ht="12.75">
      <c r="A167" s="108"/>
      <c r="B167" s="87"/>
      <c r="C167" s="50" t="s">
        <v>84</v>
      </c>
      <c r="D167" s="50" t="s">
        <v>118</v>
      </c>
      <c r="E167" s="44" t="s">
        <v>51</v>
      </c>
      <c r="F167" s="44">
        <v>1995</v>
      </c>
      <c r="G167" s="44"/>
      <c r="H167" s="110"/>
      <c r="I167" s="119"/>
    </row>
    <row r="168" spans="1:9" ht="12.75">
      <c r="A168" s="87"/>
      <c r="B168" s="87"/>
      <c r="C168" s="50"/>
      <c r="D168" s="50"/>
      <c r="E168" s="44"/>
      <c r="F168" s="44"/>
      <c r="G168" s="44"/>
      <c r="H168" s="110"/>
      <c r="I168" s="119"/>
    </row>
    <row r="169" spans="1:9" ht="12.75">
      <c r="A169" s="87"/>
      <c r="B169" s="87"/>
      <c r="C169" s="50"/>
      <c r="D169" s="50"/>
      <c r="E169" s="44"/>
      <c r="F169" s="44"/>
      <c r="G169" s="44"/>
      <c r="H169" s="110"/>
      <c r="I169" s="119"/>
    </row>
    <row r="170" spans="1:9" ht="12.75">
      <c r="A170" s="87"/>
      <c r="B170" s="87"/>
      <c r="C170" s="50"/>
      <c r="D170" s="50"/>
      <c r="E170" s="44"/>
      <c r="F170" s="44"/>
      <c r="G170" s="44"/>
      <c r="H170" s="111"/>
      <c r="I170" s="119"/>
    </row>
    <row r="171" spans="1:9" ht="12.75">
      <c r="A171" s="88"/>
      <c r="B171" s="88"/>
      <c r="C171" s="51"/>
      <c r="D171" s="51"/>
      <c r="E171" s="45"/>
      <c r="F171" s="45"/>
      <c r="G171" s="45"/>
      <c r="H171" s="112"/>
      <c r="I171" s="120"/>
    </row>
    <row r="172" spans="1:9" ht="12.75">
      <c r="A172" s="43">
        <v>18</v>
      </c>
      <c r="B172" s="43" t="s">
        <v>56</v>
      </c>
      <c r="C172" s="49" t="s">
        <v>87</v>
      </c>
      <c r="D172" s="49" t="s">
        <v>88</v>
      </c>
      <c r="E172" s="43" t="s">
        <v>51</v>
      </c>
      <c r="F172" s="43">
        <v>2002</v>
      </c>
      <c r="G172" s="43"/>
      <c r="H172" s="109"/>
      <c r="I172" s="118"/>
    </row>
    <row r="173" spans="1:9" ht="12.75">
      <c r="A173" s="108"/>
      <c r="B173" s="87"/>
      <c r="C173" s="50" t="s">
        <v>84</v>
      </c>
      <c r="D173" s="50" t="s">
        <v>89</v>
      </c>
      <c r="E173" s="44">
        <v>1</v>
      </c>
      <c r="F173" s="44">
        <v>2002</v>
      </c>
      <c r="G173" s="44"/>
      <c r="H173" s="110"/>
      <c r="I173" s="119"/>
    </row>
    <row r="174" spans="1:9" ht="12.75">
      <c r="A174" s="87"/>
      <c r="B174" s="87"/>
      <c r="C174" s="50"/>
      <c r="D174" s="50" t="s">
        <v>195</v>
      </c>
      <c r="E174" s="44">
        <v>1</v>
      </c>
      <c r="F174" s="44">
        <v>2003</v>
      </c>
      <c r="G174" s="44"/>
      <c r="H174" s="110"/>
      <c r="I174" s="119"/>
    </row>
    <row r="175" spans="1:9" ht="12.75">
      <c r="A175" s="87"/>
      <c r="B175" s="87"/>
      <c r="C175" s="50"/>
      <c r="D175" s="50" t="s">
        <v>90</v>
      </c>
      <c r="E175" s="44" t="s">
        <v>51</v>
      </c>
      <c r="F175" s="44">
        <v>2003</v>
      </c>
      <c r="G175" s="44"/>
      <c r="H175" s="110"/>
      <c r="I175" s="119"/>
    </row>
    <row r="176" spans="1:9" ht="12.75">
      <c r="A176" s="87"/>
      <c r="B176" s="87"/>
      <c r="C176" s="50"/>
      <c r="D176" s="50" t="s">
        <v>91</v>
      </c>
      <c r="E176" s="44" t="s">
        <v>51</v>
      </c>
      <c r="F176" s="44">
        <v>2004</v>
      </c>
      <c r="G176" s="44"/>
      <c r="H176" s="111"/>
      <c r="I176" s="119"/>
    </row>
    <row r="177" spans="1:9" ht="12.75">
      <c r="A177" s="88"/>
      <c r="B177" s="88"/>
      <c r="C177" s="51"/>
      <c r="D177" s="51" t="s">
        <v>92</v>
      </c>
      <c r="E177" s="45" t="s">
        <v>51</v>
      </c>
      <c r="F177" s="45">
        <v>2003</v>
      </c>
      <c r="G177" s="45"/>
      <c r="H177" s="112"/>
      <c r="I177" s="120"/>
    </row>
    <row r="178" spans="1:9" ht="12.75">
      <c r="A178" s="43"/>
      <c r="B178" s="43" t="s">
        <v>152</v>
      </c>
      <c r="C178" s="106" t="s">
        <v>136</v>
      </c>
      <c r="D178" s="49" t="s">
        <v>137</v>
      </c>
      <c r="E178" s="43" t="s">
        <v>51</v>
      </c>
      <c r="F178" s="43">
        <v>1999</v>
      </c>
      <c r="G178" s="43"/>
      <c r="H178" s="109"/>
      <c r="I178" s="118"/>
    </row>
    <row r="179" spans="1:9" ht="12.75">
      <c r="A179" s="108"/>
      <c r="B179" s="87"/>
      <c r="C179" s="103" t="s">
        <v>84</v>
      </c>
      <c r="D179" s="50" t="s">
        <v>138</v>
      </c>
      <c r="E179" s="44" t="s">
        <v>51</v>
      </c>
      <c r="F179" s="44">
        <v>2000</v>
      </c>
      <c r="G179" s="44"/>
      <c r="H179" s="110"/>
      <c r="I179" s="119"/>
    </row>
    <row r="180" spans="1:9" ht="12.75">
      <c r="A180" s="87"/>
      <c r="B180" s="87"/>
      <c r="C180" s="50"/>
      <c r="D180" s="50"/>
      <c r="E180" s="44"/>
      <c r="F180" s="44"/>
      <c r="G180" s="44"/>
      <c r="H180" s="110"/>
      <c r="I180" s="119"/>
    </row>
    <row r="181" spans="1:9" ht="12.75">
      <c r="A181" s="87"/>
      <c r="B181" s="87"/>
      <c r="C181" s="50"/>
      <c r="D181" s="50"/>
      <c r="E181" s="44"/>
      <c r="F181" s="44"/>
      <c r="G181" s="44"/>
      <c r="H181" s="110"/>
      <c r="I181" s="119"/>
    </row>
    <row r="182" spans="1:9" ht="12.75">
      <c r="A182" s="87"/>
      <c r="B182" s="87"/>
      <c r="C182" s="50"/>
      <c r="D182" s="50"/>
      <c r="E182" s="44"/>
      <c r="F182" s="44"/>
      <c r="G182" s="44"/>
      <c r="H182" s="111"/>
      <c r="I182" s="119"/>
    </row>
    <row r="183" spans="1:9" ht="12.75">
      <c r="A183" s="88"/>
      <c r="B183" s="88"/>
      <c r="C183" s="51"/>
      <c r="D183" s="51"/>
      <c r="E183" s="45"/>
      <c r="F183" s="45"/>
      <c r="G183" s="45"/>
      <c r="H183" s="112"/>
      <c r="I183" s="120"/>
    </row>
    <row r="184" spans="1:9" ht="12.75">
      <c r="A184" s="43"/>
      <c r="B184" s="43" t="s">
        <v>153</v>
      </c>
      <c r="C184" s="106" t="s">
        <v>136</v>
      </c>
      <c r="D184" s="49" t="s">
        <v>139</v>
      </c>
      <c r="E184" s="43" t="s">
        <v>51</v>
      </c>
      <c r="F184" s="43">
        <v>1996</v>
      </c>
      <c r="G184" s="43"/>
      <c r="H184" s="109"/>
      <c r="I184" s="118"/>
    </row>
    <row r="185" spans="1:9" ht="12.75">
      <c r="A185" s="108"/>
      <c r="B185" s="87"/>
      <c r="C185" s="103" t="s">
        <v>84</v>
      </c>
      <c r="D185" s="50" t="s">
        <v>140</v>
      </c>
      <c r="E185" s="44" t="s">
        <v>51</v>
      </c>
      <c r="F185" s="44">
        <v>1999</v>
      </c>
      <c r="G185" s="44"/>
      <c r="H185" s="110"/>
      <c r="I185" s="119"/>
    </row>
    <row r="186" spans="1:9" ht="12.75">
      <c r="A186" s="87"/>
      <c r="B186" s="87"/>
      <c r="C186" s="50"/>
      <c r="D186" s="50"/>
      <c r="E186" s="44"/>
      <c r="F186" s="44"/>
      <c r="G186" s="44"/>
      <c r="H186" s="110"/>
      <c r="I186" s="119"/>
    </row>
    <row r="187" spans="1:9" ht="12.75">
      <c r="A187" s="87"/>
      <c r="B187" s="87"/>
      <c r="C187" s="50"/>
      <c r="D187" s="50"/>
      <c r="E187" s="44"/>
      <c r="F187" s="44"/>
      <c r="G187" s="44"/>
      <c r="H187" s="110"/>
      <c r="I187" s="119"/>
    </row>
    <row r="188" spans="1:9" ht="12.75">
      <c r="A188" s="87"/>
      <c r="B188" s="87"/>
      <c r="C188" s="50"/>
      <c r="D188" s="50"/>
      <c r="E188" s="44"/>
      <c r="F188" s="44"/>
      <c r="G188" s="44"/>
      <c r="H188" s="111"/>
      <c r="I188" s="119"/>
    </row>
    <row r="189" spans="1:9" ht="12.75">
      <c r="A189" s="88"/>
      <c r="B189" s="88"/>
      <c r="C189" s="51"/>
      <c r="D189" s="51"/>
      <c r="E189" s="45"/>
      <c r="F189" s="45"/>
      <c r="G189" s="45"/>
      <c r="H189" s="112"/>
      <c r="I189" s="120"/>
    </row>
    <row r="190" spans="1:9" ht="12.75">
      <c r="A190" s="43">
        <v>7</v>
      </c>
      <c r="B190" s="43" t="s">
        <v>52</v>
      </c>
      <c r="C190" s="49" t="s">
        <v>171</v>
      </c>
      <c r="D190" s="49" t="s">
        <v>172</v>
      </c>
      <c r="E190" s="43" t="s">
        <v>51</v>
      </c>
      <c r="F190" s="43">
        <v>1983</v>
      </c>
      <c r="G190" s="43"/>
      <c r="H190" s="109">
        <v>30654</v>
      </c>
      <c r="I190" s="118">
        <f>YEAR(H190)</f>
        <v>1983</v>
      </c>
    </row>
    <row r="191" spans="1:9" ht="12.75">
      <c r="A191" s="108"/>
      <c r="B191" s="87"/>
      <c r="C191" s="50" t="s">
        <v>84</v>
      </c>
      <c r="D191" s="50" t="s">
        <v>173</v>
      </c>
      <c r="E191" s="44" t="s">
        <v>51</v>
      </c>
      <c r="F191" s="44">
        <v>1980</v>
      </c>
      <c r="G191" s="44"/>
      <c r="H191" s="110">
        <v>29436</v>
      </c>
      <c r="I191" s="119">
        <f>YEAR(H191)</f>
        <v>1980</v>
      </c>
    </row>
    <row r="192" spans="1:9" ht="12.75">
      <c r="A192" s="87"/>
      <c r="B192" s="87"/>
      <c r="C192" s="50"/>
      <c r="D192" s="50" t="s">
        <v>174</v>
      </c>
      <c r="E192" s="44" t="s">
        <v>51</v>
      </c>
      <c r="F192" s="44">
        <v>1986</v>
      </c>
      <c r="G192" s="44"/>
      <c r="H192" s="110">
        <v>31420</v>
      </c>
      <c r="I192" s="119">
        <f>YEAR(H192)</f>
        <v>1986</v>
      </c>
    </row>
    <row r="193" spans="1:9" ht="12.75">
      <c r="A193" s="87"/>
      <c r="B193" s="87"/>
      <c r="C193" s="50"/>
      <c r="D193" s="50" t="s">
        <v>175</v>
      </c>
      <c r="E193" s="44" t="s">
        <v>51</v>
      </c>
      <c r="F193" s="44">
        <v>1989</v>
      </c>
      <c r="G193" s="44"/>
      <c r="H193" s="110">
        <v>32819</v>
      </c>
      <c r="I193" s="119">
        <f>YEAR(H193)</f>
        <v>1989</v>
      </c>
    </row>
    <row r="194" spans="1:9" ht="12.75">
      <c r="A194" s="87"/>
      <c r="B194" s="87"/>
      <c r="C194" s="50"/>
      <c r="D194" s="50" t="s">
        <v>176</v>
      </c>
      <c r="E194" s="44" t="s">
        <v>51</v>
      </c>
      <c r="F194" s="44">
        <v>1985</v>
      </c>
      <c r="G194" s="44"/>
      <c r="H194" s="110">
        <v>31122</v>
      </c>
      <c r="I194" s="119">
        <f aca="true" t="shared" si="3" ref="I194:I199">YEAR(H194)</f>
        <v>1985</v>
      </c>
    </row>
    <row r="195" spans="1:9" ht="12.75">
      <c r="A195" s="88"/>
      <c r="B195" s="88"/>
      <c r="C195" s="51"/>
      <c r="D195" s="51" t="s">
        <v>177</v>
      </c>
      <c r="E195" s="45" t="s">
        <v>51</v>
      </c>
      <c r="F195" s="45">
        <v>1985</v>
      </c>
      <c r="G195" s="45"/>
      <c r="H195" s="121">
        <v>31339</v>
      </c>
      <c r="I195" s="120">
        <f t="shared" si="3"/>
        <v>1985</v>
      </c>
    </row>
    <row r="196" spans="1:9" ht="12.75">
      <c r="A196" s="43">
        <v>12</v>
      </c>
      <c r="B196" s="43" t="s">
        <v>53</v>
      </c>
      <c r="C196" s="49" t="s">
        <v>171</v>
      </c>
      <c r="D196" s="49" t="s">
        <v>174</v>
      </c>
      <c r="E196" s="43" t="s">
        <v>51</v>
      </c>
      <c r="F196" s="43">
        <v>1986</v>
      </c>
      <c r="G196" s="43"/>
      <c r="H196" s="109">
        <v>31420</v>
      </c>
      <c r="I196" s="118">
        <f>YEAR(H196)</f>
        <v>1986</v>
      </c>
    </row>
    <row r="197" spans="1:9" ht="12.75">
      <c r="A197" s="108"/>
      <c r="B197" s="87"/>
      <c r="C197" s="50" t="s">
        <v>84</v>
      </c>
      <c r="D197" s="50" t="s">
        <v>176</v>
      </c>
      <c r="E197" s="44" t="s">
        <v>51</v>
      </c>
      <c r="F197" s="44">
        <v>1985</v>
      </c>
      <c r="G197" s="44"/>
      <c r="H197" s="110">
        <v>31122</v>
      </c>
      <c r="I197" s="119">
        <f t="shared" si="3"/>
        <v>1985</v>
      </c>
    </row>
    <row r="198" spans="1:9" ht="12.75">
      <c r="A198" s="87"/>
      <c r="B198" s="87"/>
      <c r="C198" s="50"/>
      <c r="D198" s="50" t="s">
        <v>178</v>
      </c>
      <c r="E198" s="44" t="s">
        <v>51</v>
      </c>
      <c r="F198" s="44">
        <v>1986</v>
      </c>
      <c r="G198" s="44"/>
      <c r="H198" s="110">
        <v>31574</v>
      </c>
      <c r="I198" s="119">
        <f t="shared" si="3"/>
        <v>1986</v>
      </c>
    </row>
    <row r="199" spans="1:9" ht="12.75">
      <c r="A199" s="87"/>
      <c r="B199" s="87"/>
      <c r="C199" s="50"/>
      <c r="D199" s="50" t="s">
        <v>179</v>
      </c>
      <c r="E199" s="44" t="s">
        <v>51</v>
      </c>
      <c r="F199" s="44">
        <v>1984</v>
      </c>
      <c r="G199" s="44"/>
      <c r="H199" s="110">
        <v>30758</v>
      </c>
      <c r="I199" s="119">
        <f t="shared" si="3"/>
        <v>1984</v>
      </c>
    </row>
    <row r="200" spans="1:9" ht="12.75">
      <c r="A200" s="87"/>
      <c r="B200" s="87"/>
      <c r="C200" s="50"/>
      <c r="D200" s="50"/>
      <c r="E200" s="44"/>
      <c r="F200" s="44"/>
      <c r="G200" s="44"/>
      <c r="H200" s="111"/>
      <c r="I200" s="119"/>
    </row>
    <row r="201" spans="1:9" ht="12.75">
      <c r="A201" s="88"/>
      <c r="B201" s="88"/>
      <c r="C201" s="51"/>
      <c r="D201" s="51"/>
      <c r="E201" s="45"/>
      <c r="F201" s="45"/>
      <c r="G201" s="45"/>
      <c r="H201" s="112"/>
      <c r="I201" s="120"/>
    </row>
    <row r="202" spans="1:9" ht="12.75">
      <c r="A202" s="43">
        <v>5</v>
      </c>
      <c r="B202" s="43" t="s">
        <v>169</v>
      </c>
      <c r="C202" s="49" t="s">
        <v>181</v>
      </c>
      <c r="D202" s="49" t="s">
        <v>119</v>
      </c>
      <c r="E202" s="43" t="s">
        <v>51</v>
      </c>
      <c r="F202" s="43">
        <v>1988</v>
      </c>
      <c r="G202" s="43"/>
      <c r="H202" s="109"/>
      <c r="I202" s="118"/>
    </row>
    <row r="203" spans="1:9" ht="12.75">
      <c r="A203" s="108"/>
      <c r="B203" s="87"/>
      <c r="C203" s="50" t="s">
        <v>84</v>
      </c>
      <c r="D203" s="50" t="s">
        <v>180</v>
      </c>
      <c r="E203" s="44" t="s">
        <v>51</v>
      </c>
      <c r="F203" s="44"/>
      <c r="G203" s="44"/>
      <c r="H203" s="110"/>
      <c r="I203" s="119"/>
    </row>
    <row r="204" spans="1:9" ht="12.75">
      <c r="A204" s="87"/>
      <c r="B204" s="87"/>
      <c r="C204" s="50"/>
      <c r="D204" s="50" t="s">
        <v>124</v>
      </c>
      <c r="E204" s="44" t="s">
        <v>51</v>
      </c>
      <c r="F204" s="44"/>
      <c r="G204" s="44"/>
      <c r="H204" s="110"/>
      <c r="I204" s="119"/>
    </row>
    <row r="205" spans="1:9" ht="12.75">
      <c r="A205" s="87"/>
      <c r="B205" s="87"/>
      <c r="C205" s="50"/>
      <c r="D205" s="50" t="s">
        <v>121</v>
      </c>
      <c r="E205" s="44" t="s">
        <v>51</v>
      </c>
      <c r="F205" s="44"/>
      <c r="G205" s="44"/>
      <c r="H205" s="110"/>
      <c r="I205" s="119"/>
    </row>
    <row r="206" spans="1:9" ht="12.75">
      <c r="A206" s="87"/>
      <c r="B206" s="87"/>
      <c r="C206" s="50"/>
      <c r="D206" s="50" t="s">
        <v>120</v>
      </c>
      <c r="E206" s="44" t="s">
        <v>51</v>
      </c>
      <c r="F206" s="44"/>
      <c r="G206" s="44"/>
      <c r="H206" s="111"/>
      <c r="I206" s="119"/>
    </row>
    <row r="207" spans="1:9" ht="12.75">
      <c r="A207" s="88"/>
      <c r="B207" s="88"/>
      <c r="C207" s="51"/>
      <c r="D207" s="51" t="s">
        <v>123</v>
      </c>
      <c r="E207" s="45" t="s">
        <v>51</v>
      </c>
      <c r="F207" s="45"/>
      <c r="G207" s="45"/>
      <c r="H207" s="112"/>
      <c r="I207" s="120"/>
    </row>
    <row r="208" spans="1:9" ht="12.75">
      <c r="A208" s="43">
        <v>2</v>
      </c>
      <c r="B208" s="43" t="s">
        <v>168</v>
      </c>
      <c r="C208" s="106" t="s">
        <v>136</v>
      </c>
      <c r="D208" s="49" t="s">
        <v>137</v>
      </c>
      <c r="E208" s="43" t="s">
        <v>51</v>
      </c>
      <c r="F208" s="43">
        <v>1999</v>
      </c>
      <c r="G208" s="43"/>
      <c r="H208" s="109"/>
      <c r="I208" s="118"/>
    </row>
    <row r="209" spans="1:9" ht="12.75">
      <c r="A209" s="108"/>
      <c r="B209" s="87"/>
      <c r="C209" s="103" t="s">
        <v>84</v>
      </c>
      <c r="D209" s="50" t="s">
        <v>138</v>
      </c>
      <c r="E209" s="44" t="s">
        <v>51</v>
      </c>
      <c r="F209" s="44">
        <v>2000</v>
      </c>
      <c r="G209" s="44"/>
      <c r="H209" s="110"/>
      <c r="I209" s="119"/>
    </row>
    <row r="210" spans="1:9" ht="12.75">
      <c r="A210" s="87"/>
      <c r="B210" s="87"/>
      <c r="C210" s="50"/>
      <c r="D210" s="50" t="s">
        <v>196</v>
      </c>
      <c r="E210" s="44" t="s">
        <v>51</v>
      </c>
      <c r="F210" s="44">
        <v>1997</v>
      </c>
      <c r="G210" s="44"/>
      <c r="H210" s="110"/>
      <c r="I210" s="119"/>
    </row>
    <row r="211" spans="1:9" ht="12.75">
      <c r="A211" s="87"/>
      <c r="B211" s="87"/>
      <c r="C211" s="50"/>
      <c r="D211" s="50" t="s">
        <v>197</v>
      </c>
      <c r="E211" s="44" t="s">
        <v>51</v>
      </c>
      <c r="F211" s="44">
        <v>1997</v>
      </c>
      <c r="G211" s="44"/>
      <c r="H211" s="110"/>
      <c r="I211" s="119"/>
    </row>
    <row r="212" spans="1:9" ht="12.75">
      <c r="A212" s="87"/>
      <c r="B212" s="87"/>
      <c r="C212" s="50"/>
      <c r="D212" s="50" t="s">
        <v>198</v>
      </c>
      <c r="E212" s="44" t="s">
        <v>51</v>
      </c>
      <c r="F212" s="44">
        <v>1998</v>
      </c>
      <c r="G212" s="44"/>
      <c r="H212" s="111"/>
      <c r="I212" s="119"/>
    </row>
    <row r="213" spans="1:9" ht="12.75">
      <c r="A213" s="88"/>
      <c r="B213" s="88"/>
      <c r="C213" s="51"/>
      <c r="D213" s="51" t="s">
        <v>130</v>
      </c>
      <c r="E213" s="45" t="s">
        <v>51</v>
      </c>
      <c r="F213" s="45">
        <v>1999</v>
      </c>
      <c r="G213" s="45"/>
      <c r="H213" s="112"/>
      <c r="I213" s="120"/>
    </row>
    <row r="214" spans="1:9" ht="12.75">
      <c r="A214" s="43">
        <v>13</v>
      </c>
      <c r="B214" s="43" t="s">
        <v>53</v>
      </c>
      <c r="C214" s="106" t="s">
        <v>136</v>
      </c>
      <c r="D214" s="49" t="s">
        <v>113</v>
      </c>
      <c r="E214" s="43" t="s">
        <v>62</v>
      </c>
      <c r="F214" s="43">
        <v>1994</v>
      </c>
      <c r="G214" s="43"/>
      <c r="H214" s="109"/>
      <c r="I214" s="118"/>
    </row>
    <row r="215" spans="1:9" ht="12.75">
      <c r="A215" s="108"/>
      <c r="B215" s="87"/>
      <c r="C215" s="103" t="s">
        <v>84</v>
      </c>
      <c r="D215" s="103" t="s">
        <v>112</v>
      </c>
      <c r="E215" s="44" t="s">
        <v>62</v>
      </c>
      <c r="F215" s="44">
        <v>1993</v>
      </c>
      <c r="G215" s="44"/>
      <c r="H215" s="110"/>
      <c r="I215" s="119"/>
    </row>
    <row r="216" spans="1:9" ht="12.75">
      <c r="A216" s="87"/>
      <c r="B216" s="87"/>
      <c r="C216" s="50"/>
      <c r="D216" s="50" t="s">
        <v>199</v>
      </c>
      <c r="E216" s="44" t="s">
        <v>83</v>
      </c>
      <c r="F216" s="44">
        <v>1979</v>
      </c>
      <c r="G216" s="44"/>
      <c r="H216" s="110"/>
      <c r="I216" s="119"/>
    </row>
    <row r="217" spans="1:9" ht="12.75">
      <c r="A217" s="87"/>
      <c r="B217" s="87"/>
      <c r="C217" s="50"/>
      <c r="D217" s="50" t="s">
        <v>205</v>
      </c>
      <c r="E217" s="44" t="s">
        <v>51</v>
      </c>
      <c r="F217" s="44"/>
      <c r="G217" s="44"/>
      <c r="H217" s="110"/>
      <c r="I217" s="119"/>
    </row>
    <row r="218" spans="1:9" ht="12.75">
      <c r="A218" s="87"/>
      <c r="B218" s="87"/>
      <c r="C218" s="50"/>
      <c r="D218" s="50"/>
      <c r="E218" s="44"/>
      <c r="F218" s="44"/>
      <c r="G218" s="44"/>
      <c r="H218" s="111"/>
      <c r="I218" s="119"/>
    </row>
    <row r="219" spans="1:9" ht="12.75">
      <c r="A219" s="88"/>
      <c r="B219" s="88"/>
      <c r="C219" s="51"/>
      <c r="D219" s="51"/>
      <c r="E219" s="45"/>
      <c r="F219" s="45"/>
      <c r="G219" s="45"/>
      <c r="H219" s="112"/>
      <c r="I219" s="120"/>
    </row>
    <row r="220" spans="1:9" ht="12.75">
      <c r="A220" s="43">
        <v>4</v>
      </c>
      <c r="B220" s="43" t="s">
        <v>53</v>
      </c>
      <c r="C220" s="49" t="s">
        <v>77</v>
      </c>
      <c r="D220" s="49" t="s">
        <v>200</v>
      </c>
      <c r="E220" s="43" t="s">
        <v>83</v>
      </c>
      <c r="F220" s="43">
        <v>1985</v>
      </c>
      <c r="G220" s="43"/>
      <c r="H220" s="109"/>
      <c r="I220" s="118"/>
    </row>
    <row r="221" spans="1:9" ht="12.75">
      <c r="A221" s="108"/>
      <c r="B221" s="87"/>
      <c r="C221" s="50" t="s">
        <v>76</v>
      </c>
      <c r="D221" s="50" t="s">
        <v>201</v>
      </c>
      <c r="E221" s="44" t="s">
        <v>83</v>
      </c>
      <c r="F221" s="44">
        <v>1990</v>
      </c>
      <c r="G221" s="44"/>
      <c r="H221" s="110"/>
      <c r="I221" s="119"/>
    </row>
    <row r="222" spans="1:9" ht="12.75">
      <c r="A222" s="87"/>
      <c r="B222" s="87"/>
      <c r="C222" s="50"/>
      <c r="D222" s="50" t="s">
        <v>202</v>
      </c>
      <c r="E222" s="44" t="s">
        <v>62</v>
      </c>
      <c r="F222" s="44">
        <v>1990</v>
      </c>
      <c r="G222" s="44"/>
      <c r="H222" s="110"/>
      <c r="I222" s="119"/>
    </row>
    <row r="223" spans="1:9" ht="12.75">
      <c r="A223" s="87"/>
      <c r="B223" s="87"/>
      <c r="C223" s="50"/>
      <c r="D223" s="50" t="s">
        <v>203</v>
      </c>
      <c r="E223" s="44" t="s">
        <v>62</v>
      </c>
      <c r="F223" s="44">
        <v>1998</v>
      </c>
      <c r="G223" s="44"/>
      <c r="H223" s="110"/>
      <c r="I223" s="119"/>
    </row>
    <row r="224" spans="1:9" ht="12.75">
      <c r="A224" s="87"/>
      <c r="B224" s="87"/>
      <c r="C224" s="50"/>
      <c r="D224" s="50"/>
      <c r="E224" s="44"/>
      <c r="F224" s="44"/>
      <c r="G224" s="44"/>
      <c r="H224" s="111"/>
      <c r="I224" s="119"/>
    </row>
    <row r="225" spans="1:9" ht="12.75">
      <c r="A225" s="88"/>
      <c r="B225" s="88"/>
      <c r="C225" s="51"/>
      <c r="D225" s="51"/>
      <c r="E225" s="45"/>
      <c r="F225" s="45"/>
      <c r="G225" s="45"/>
      <c r="H225" s="112"/>
      <c r="I225" s="120"/>
    </row>
    <row r="226" spans="1:9" ht="12.75">
      <c r="A226" s="43"/>
      <c r="B226" s="43" t="s">
        <v>151</v>
      </c>
      <c r="C226" s="49" t="s">
        <v>141</v>
      </c>
      <c r="D226" s="49" t="s">
        <v>142</v>
      </c>
      <c r="E226" s="104"/>
      <c r="F226" s="43">
        <v>1977</v>
      </c>
      <c r="G226" s="43"/>
      <c r="H226" s="109"/>
      <c r="I226" s="118"/>
    </row>
    <row r="227" spans="1:9" ht="12.75">
      <c r="A227" s="108"/>
      <c r="B227" s="87"/>
      <c r="C227" s="50" t="s">
        <v>76</v>
      </c>
      <c r="D227" s="50" t="s">
        <v>143</v>
      </c>
      <c r="E227" s="105"/>
      <c r="F227" s="44">
        <v>1982</v>
      </c>
      <c r="G227" s="44"/>
      <c r="H227" s="110"/>
      <c r="I227" s="119"/>
    </row>
    <row r="228" spans="1:9" ht="12.75">
      <c r="A228" s="87"/>
      <c r="B228" s="87"/>
      <c r="C228" s="50"/>
      <c r="D228" s="50"/>
      <c r="E228" s="44"/>
      <c r="F228" s="44"/>
      <c r="G228" s="44"/>
      <c r="H228" s="110"/>
      <c r="I228" s="119"/>
    </row>
    <row r="229" spans="1:9" ht="12.75">
      <c r="A229" s="87"/>
      <c r="B229" s="87"/>
      <c r="C229" s="50"/>
      <c r="D229" s="50"/>
      <c r="E229" s="44"/>
      <c r="F229" s="44"/>
      <c r="G229" s="44"/>
      <c r="H229" s="110"/>
      <c r="I229" s="119"/>
    </row>
    <row r="230" spans="1:9" ht="12.75">
      <c r="A230" s="87"/>
      <c r="B230" s="87"/>
      <c r="C230" s="50"/>
      <c r="D230" s="50"/>
      <c r="E230" s="44"/>
      <c r="F230" s="44"/>
      <c r="G230" s="44"/>
      <c r="H230" s="111"/>
      <c r="I230" s="119"/>
    </row>
    <row r="231" spans="1:9" ht="12.75">
      <c r="A231" s="88"/>
      <c r="B231" s="88"/>
      <c r="C231" s="51"/>
      <c r="D231" s="51"/>
      <c r="E231" s="45"/>
      <c r="F231" s="45"/>
      <c r="G231" s="45"/>
      <c r="H231" s="112"/>
      <c r="I231" s="120"/>
    </row>
    <row r="232" spans="1:9" ht="12.75">
      <c r="A232" s="43"/>
      <c r="B232" s="43" t="s">
        <v>151</v>
      </c>
      <c r="C232" s="49" t="s">
        <v>144</v>
      </c>
      <c r="D232" s="106" t="s">
        <v>146</v>
      </c>
      <c r="E232" s="44" t="s">
        <v>51</v>
      </c>
      <c r="F232" s="107">
        <v>1981</v>
      </c>
      <c r="G232" s="43"/>
      <c r="H232" s="109"/>
      <c r="I232" s="118"/>
    </row>
    <row r="233" spans="1:9" ht="12.75">
      <c r="A233" s="108"/>
      <c r="B233" s="87"/>
      <c r="C233" s="50" t="s">
        <v>84</v>
      </c>
      <c r="D233" s="50" t="s">
        <v>145</v>
      </c>
      <c r="E233" s="44" t="s">
        <v>51</v>
      </c>
      <c r="F233" s="44">
        <v>1989</v>
      </c>
      <c r="G233" s="44"/>
      <c r="H233" s="110"/>
      <c r="I233" s="119"/>
    </row>
    <row r="234" spans="1:9" ht="12.75">
      <c r="A234" s="87"/>
      <c r="B234" s="87"/>
      <c r="C234" s="50"/>
      <c r="D234" s="50"/>
      <c r="E234" s="44"/>
      <c r="F234" s="44"/>
      <c r="G234" s="44"/>
      <c r="H234" s="110"/>
      <c r="I234" s="119"/>
    </row>
    <row r="235" spans="1:9" ht="12.75">
      <c r="A235" s="87"/>
      <c r="B235" s="87"/>
      <c r="C235" s="50"/>
      <c r="D235" s="50"/>
      <c r="E235" s="44"/>
      <c r="F235" s="44"/>
      <c r="G235" s="44"/>
      <c r="H235" s="110"/>
      <c r="I235" s="119"/>
    </row>
    <row r="236" spans="1:9" ht="12.75">
      <c r="A236" s="87"/>
      <c r="B236" s="87"/>
      <c r="C236" s="50"/>
      <c r="D236" s="50"/>
      <c r="E236" s="44"/>
      <c r="F236" s="44"/>
      <c r="G236" s="44"/>
      <c r="H236" s="111"/>
      <c r="I236" s="119"/>
    </row>
    <row r="237" spans="1:9" ht="12.75">
      <c r="A237" s="88"/>
      <c r="B237" s="88"/>
      <c r="C237" s="51"/>
      <c r="D237" s="51"/>
      <c r="E237" s="45"/>
      <c r="F237" s="45"/>
      <c r="G237" s="45"/>
      <c r="H237" s="112"/>
      <c r="I237" s="120"/>
    </row>
    <row r="238" spans="1:9" ht="12.75">
      <c r="A238" s="43"/>
      <c r="B238" s="43" t="s">
        <v>157</v>
      </c>
      <c r="C238" s="49" t="s">
        <v>144</v>
      </c>
      <c r="D238" s="106" t="s">
        <v>146</v>
      </c>
      <c r="E238" s="44" t="s">
        <v>51</v>
      </c>
      <c r="F238" s="107">
        <v>1979</v>
      </c>
      <c r="G238" s="43"/>
      <c r="H238" s="109"/>
      <c r="I238" s="118"/>
    </row>
    <row r="239" spans="1:9" ht="12.75">
      <c r="A239" s="108"/>
      <c r="B239" s="87"/>
      <c r="C239" s="50" t="s">
        <v>76</v>
      </c>
      <c r="D239" s="50"/>
      <c r="E239" s="44"/>
      <c r="F239" s="44"/>
      <c r="G239" s="44"/>
      <c r="H239" s="110"/>
      <c r="I239" s="119"/>
    </row>
    <row r="240" spans="1:9" ht="12.75">
      <c r="A240" s="87"/>
      <c r="B240" s="87"/>
      <c r="C240" s="50"/>
      <c r="D240" s="50"/>
      <c r="E240" s="44"/>
      <c r="F240" s="44"/>
      <c r="G240" s="44"/>
      <c r="H240" s="110"/>
      <c r="I240" s="119"/>
    </row>
    <row r="241" spans="1:9" ht="12.75">
      <c r="A241" s="87"/>
      <c r="B241" s="87"/>
      <c r="C241" s="50"/>
      <c r="D241" s="50"/>
      <c r="E241" s="44"/>
      <c r="F241" s="44"/>
      <c r="G241" s="44"/>
      <c r="H241" s="110"/>
      <c r="I241" s="119"/>
    </row>
    <row r="242" spans="1:9" ht="12.75">
      <c r="A242" s="87"/>
      <c r="B242" s="87"/>
      <c r="C242" s="50"/>
      <c r="D242" s="50"/>
      <c r="E242" s="44"/>
      <c r="F242" s="44"/>
      <c r="G242" s="44"/>
      <c r="H242" s="111"/>
      <c r="I242" s="119"/>
    </row>
    <row r="243" spans="1:9" ht="12.75">
      <c r="A243" s="88"/>
      <c r="B243" s="88"/>
      <c r="C243" s="51"/>
      <c r="D243" s="51"/>
      <c r="E243" s="45"/>
      <c r="F243" s="45"/>
      <c r="G243" s="45"/>
      <c r="H243" s="112"/>
      <c r="I243" s="120"/>
    </row>
    <row r="244" spans="1:9" ht="12.75">
      <c r="A244" s="43">
        <v>19</v>
      </c>
      <c r="B244" s="43" t="s">
        <v>54</v>
      </c>
      <c r="C244" s="49" t="s">
        <v>87</v>
      </c>
      <c r="D244" s="49" t="s">
        <v>182</v>
      </c>
      <c r="E244" s="43" t="s">
        <v>51</v>
      </c>
      <c r="F244" s="43"/>
      <c r="G244" s="43"/>
      <c r="H244" s="109"/>
      <c r="I244" s="118"/>
    </row>
    <row r="245" spans="1:9" ht="12.75">
      <c r="A245" s="108"/>
      <c r="B245" s="87"/>
      <c r="C245" s="50" t="s">
        <v>84</v>
      </c>
      <c r="D245" s="50" t="s">
        <v>183</v>
      </c>
      <c r="E245" s="44" t="s">
        <v>51</v>
      </c>
      <c r="F245" s="44"/>
      <c r="G245" s="44"/>
      <c r="H245" s="110"/>
      <c r="I245" s="119"/>
    </row>
    <row r="246" spans="1:9" ht="12.75">
      <c r="A246" s="87"/>
      <c r="B246" s="87"/>
      <c r="C246" s="50"/>
      <c r="D246" s="50" t="s">
        <v>184</v>
      </c>
      <c r="E246" s="44" t="s">
        <v>51</v>
      </c>
      <c r="F246" s="44"/>
      <c r="G246" s="44"/>
      <c r="H246" s="110"/>
      <c r="I246" s="119"/>
    </row>
    <row r="247" spans="1:9" ht="12.75">
      <c r="A247" s="87"/>
      <c r="B247" s="87"/>
      <c r="C247" s="50"/>
      <c r="D247" s="50" t="s">
        <v>185</v>
      </c>
      <c r="E247" s="44" t="s">
        <v>51</v>
      </c>
      <c r="F247" s="44"/>
      <c r="G247" s="44"/>
      <c r="H247" s="110"/>
      <c r="I247" s="119"/>
    </row>
    <row r="248" spans="1:9" ht="12.75">
      <c r="A248" s="87"/>
      <c r="B248" s="87"/>
      <c r="C248" s="50"/>
      <c r="D248" s="50"/>
      <c r="E248" s="44"/>
      <c r="F248" s="44"/>
      <c r="G248" s="44"/>
      <c r="H248" s="111"/>
      <c r="I248" s="119"/>
    </row>
    <row r="249" spans="1:9" ht="12.75">
      <c r="A249" s="88"/>
      <c r="B249" s="88"/>
      <c r="C249" s="51"/>
      <c r="D249" s="51"/>
      <c r="E249" s="45"/>
      <c r="F249" s="45"/>
      <c r="G249" s="45"/>
      <c r="H249" s="112"/>
      <c r="I249" s="120"/>
    </row>
    <row r="250" spans="1:9" ht="12.75">
      <c r="A250" s="43">
        <v>6</v>
      </c>
      <c r="B250" s="43" t="s">
        <v>53</v>
      </c>
      <c r="C250" s="49" t="s">
        <v>126</v>
      </c>
      <c r="D250" s="106" t="s">
        <v>125</v>
      </c>
      <c r="E250" s="43">
        <v>1</v>
      </c>
      <c r="F250" s="43">
        <v>1994</v>
      </c>
      <c r="G250" s="43"/>
      <c r="H250" s="109"/>
      <c r="I250" s="118"/>
    </row>
    <row r="251" spans="1:9" ht="12.75">
      <c r="A251" s="108"/>
      <c r="B251" s="87"/>
      <c r="C251" s="50" t="s">
        <v>84</v>
      </c>
      <c r="D251" s="50" t="s">
        <v>93</v>
      </c>
      <c r="E251" s="44">
        <v>1</v>
      </c>
      <c r="F251" s="44">
        <v>1997</v>
      </c>
      <c r="G251" s="44"/>
      <c r="H251" s="110"/>
      <c r="I251" s="119"/>
    </row>
    <row r="252" spans="1:9" ht="12.75">
      <c r="A252" s="87"/>
      <c r="B252" s="87"/>
      <c r="C252" s="50"/>
      <c r="D252" s="50" t="s">
        <v>188</v>
      </c>
      <c r="E252" s="44" t="s">
        <v>51</v>
      </c>
      <c r="F252" s="44">
        <v>1997</v>
      </c>
      <c r="G252" s="44"/>
      <c r="H252" s="110"/>
      <c r="I252" s="119"/>
    </row>
    <row r="253" spans="1:9" ht="12.75">
      <c r="A253" s="87"/>
      <c r="B253" s="87"/>
      <c r="C253" s="50"/>
      <c r="D253" s="50" t="s">
        <v>85</v>
      </c>
      <c r="E253" s="44" t="s">
        <v>62</v>
      </c>
      <c r="F253" s="44">
        <v>1999</v>
      </c>
      <c r="G253" s="44"/>
      <c r="H253" s="110"/>
      <c r="I253" s="119"/>
    </row>
    <row r="254" spans="1:9" ht="12.75">
      <c r="A254" s="87"/>
      <c r="B254" s="87"/>
      <c r="C254" s="50"/>
      <c r="D254" s="50"/>
      <c r="E254" s="44"/>
      <c r="F254" s="44"/>
      <c r="G254" s="44"/>
      <c r="H254" s="111"/>
      <c r="I254" s="119"/>
    </row>
    <row r="255" spans="1:9" ht="12.75">
      <c r="A255" s="88"/>
      <c r="B255" s="88"/>
      <c r="C255" s="51"/>
      <c r="D255" s="51"/>
      <c r="E255" s="45"/>
      <c r="F255" s="45"/>
      <c r="G255" s="45"/>
      <c r="H255" s="112"/>
      <c r="I255" s="120"/>
    </row>
    <row r="256" spans="1:9" ht="12.75">
      <c r="A256" s="43">
        <v>20</v>
      </c>
      <c r="B256" s="43" t="s">
        <v>52</v>
      </c>
      <c r="C256" s="49" t="s">
        <v>126</v>
      </c>
      <c r="D256" s="106" t="s">
        <v>125</v>
      </c>
      <c r="E256" s="43">
        <v>1</v>
      </c>
      <c r="F256" s="43">
        <v>1994</v>
      </c>
      <c r="G256" s="43"/>
      <c r="H256" s="109"/>
      <c r="I256" s="118"/>
    </row>
    <row r="257" spans="1:9" ht="12.75">
      <c r="A257" s="108"/>
      <c r="B257" s="87"/>
      <c r="C257" s="50" t="s">
        <v>84</v>
      </c>
      <c r="D257" s="50" t="s">
        <v>93</v>
      </c>
      <c r="E257" s="44">
        <v>1</v>
      </c>
      <c r="F257" s="44">
        <v>1997</v>
      </c>
      <c r="G257" s="44"/>
      <c r="H257" s="110"/>
      <c r="I257" s="119"/>
    </row>
    <row r="258" spans="1:9" ht="12.75">
      <c r="A258" s="87"/>
      <c r="B258" s="87"/>
      <c r="C258" s="50"/>
      <c r="D258" s="50" t="s">
        <v>188</v>
      </c>
      <c r="E258" s="44" t="s">
        <v>51</v>
      </c>
      <c r="F258" s="44">
        <v>1997</v>
      </c>
      <c r="G258" s="44"/>
      <c r="H258" s="110"/>
      <c r="I258" s="119"/>
    </row>
    <row r="259" spans="1:9" ht="12.75">
      <c r="A259" s="87"/>
      <c r="B259" s="87"/>
      <c r="C259" s="50"/>
      <c r="D259" s="50" t="s">
        <v>85</v>
      </c>
      <c r="E259" s="44" t="s">
        <v>62</v>
      </c>
      <c r="F259" s="44">
        <v>1999</v>
      </c>
      <c r="G259" s="44"/>
      <c r="H259" s="110"/>
      <c r="I259" s="119"/>
    </row>
    <row r="260" spans="1:9" ht="12.75">
      <c r="A260" s="87"/>
      <c r="B260" s="87"/>
      <c r="C260" s="50"/>
      <c r="D260" s="50" t="s">
        <v>189</v>
      </c>
      <c r="E260" s="44" t="s">
        <v>51</v>
      </c>
      <c r="F260" s="44">
        <v>1997</v>
      </c>
      <c r="G260" s="44"/>
      <c r="H260" s="111"/>
      <c r="I260" s="119"/>
    </row>
    <row r="261" spans="1:9" ht="12.75">
      <c r="A261" s="88"/>
      <c r="B261" s="88"/>
      <c r="C261" s="51"/>
      <c r="D261" s="51" t="s">
        <v>190</v>
      </c>
      <c r="E261" s="45" t="s">
        <v>51</v>
      </c>
      <c r="F261" s="45">
        <v>1997</v>
      </c>
      <c r="G261" s="45"/>
      <c r="H261" s="112"/>
      <c r="I261" s="120"/>
    </row>
    <row r="262" spans="1:9" ht="12.75">
      <c r="A262" s="43">
        <v>9</v>
      </c>
      <c r="B262" s="43" t="s">
        <v>168</v>
      </c>
      <c r="C262" s="49" t="s">
        <v>126</v>
      </c>
      <c r="D262" s="49" t="s">
        <v>186</v>
      </c>
      <c r="E262" s="43" t="s">
        <v>51</v>
      </c>
      <c r="F262" s="43"/>
      <c r="G262" s="43"/>
      <c r="H262" s="109"/>
      <c r="I262" s="118"/>
    </row>
    <row r="263" spans="1:9" ht="12.75">
      <c r="A263" s="108"/>
      <c r="B263" s="87"/>
      <c r="C263" s="50" t="s">
        <v>84</v>
      </c>
      <c r="D263" s="50" t="s">
        <v>148</v>
      </c>
      <c r="E263" s="44" t="s">
        <v>51</v>
      </c>
      <c r="F263" s="44"/>
      <c r="G263" s="44"/>
      <c r="H263" s="110"/>
      <c r="I263" s="119"/>
    </row>
    <row r="264" spans="1:9" ht="12.75">
      <c r="A264" s="87"/>
      <c r="B264" s="87"/>
      <c r="C264" s="50"/>
      <c r="D264" s="50" t="s">
        <v>118</v>
      </c>
      <c r="E264" s="44" t="s">
        <v>51</v>
      </c>
      <c r="F264" s="44"/>
      <c r="G264" s="44"/>
      <c r="H264" s="110"/>
      <c r="I264" s="119"/>
    </row>
    <row r="265" spans="1:9" ht="12.75">
      <c r="A265" s="87"/>
      <c r="B265" s="87"/>
      <c r="C265" s="50"/>
      <c r="D265" s="50" t="s">
        <v>183</v>
      </c>
      <c r="E265" s="44" t="s">
        <v>51</v>
      </c>
      <c r="F265" s="44"/>
      <c r="G265" s="44"/>
      <c r="H265" s="110"/>
      <c r="I265" s="119"/>
    </row>
    <row r="266" spans="1:9" ht="12.75">
      <c r="A266" s="87"/>
      <c r="B266" s="87"/>
      <c r="C266" s="50"/>
      <c r="D266" s="50" t="s">
        <v>182</v>
      </c>
      <c r="E266" s="44" t="s">
        <v>51</v>
      </c>
      <c r="F266" s="44"/>
      <c r="G266" s="44"/>
      <c r="H266" s="111"/>
      <c r="I266" s="119"/>
    </row>
    <row r="267" spans="1:9" ht="12.75">
      <c r="A267" s="88"/>
      <c r="B267" s="88"/>
      <c r="C267" s="51"/>
      <c r="D267" s="51" t="s">
        <v>184</v>
      </c>
      <c r="E267" s="45" t="s">
        <v>51</v>
      </c>
      <c r="F267" s="45"/>
      <c r="G267" s="45"/>
      <c r="H267" s="112"/>
      <c r="I267" s="120"/>
    </row>
    <row r="268" spans="1:9" ht="12.75">
      <c r="A268" s="43">
        <v>11</v>
      </c>
      <c r="B268" s="43" t="s">
        <v>54</v>
      </c>
      <c r="C268" s="49" t="s">
        <v>126</v>
      </c>
      <c r="D268" s="49" t="s">
        <v>186</v>
      </c>
      <c r="E268" s="43" t="s">
        <v>51</v>
      </c>
      <c r="F268" s="43"/>
      <c r="G268" s="43"/>
      <c r="H268" s="109"/>
      <c r="I268" s="118"/>
    </row>
    <row r="269" spans="1:9" ht="12.75">
      <c r="A269" s="108"/>
      <c r="B269" s="87"/>
      <c r="C269" s="50" t="s">
        <v>84</v>
      </c>
      <c r="D269" s="50" t="s">
        <v>119</v>
      </c>
      <c r="E269" s="44" t="s">
        <v>51</v>
      </c>
      <c r="F269" s="44"/>
      <c r="G269" s="44"/>
      <c r="H269" s="110"/>
      <c r="I269" s="119"/>
    </row>
    <row r="270" spans="1:9" ht="12.75">
      <c r="A270" s="87"/>
      <c r="B270" s="87"/>
      <c r="C270" s="50"/>
      <c r="D270" s="50" t="s">
        <v>198</v>
      </c>
      <c r="E270" s="44" t="s">
        <v>51</v>
      </c>
      <c r="F270" s="44">
        <v>1998</v>
      </c>
      <c r="G270" s="44"/>
      <c r="H270" s="110"/>
      <c r="I270" s="119"/>
    </row>
    <row r="271" spans="1:9" ht="12.75">
      <c r="A271" s="87"/>
      <c r="B271" s="87"/>
      <c r="C271" s="50"/>
      <c r="D271" s="50" t="s">
        <v>187</v>
      </c>
      <c r="E271" s="44" t="s">
        <v>51</v>
      </c>
      <c r="F271" s="44"/>
      <c r="G271" s="44"/>
      <c r="H271" s="110"/>
      <c r="I271" s="119"/>
    </row>
    <row r="272" spans="1:9" ht="12.75">
      <c r="A272" s="87"/>
      <c r="B272" s="87"/>
      <c r="C272" s="50"/>
      <c r="D272" s="50"/>
      <c r="E272" s="44"/>
      <c r="F272" s="44"/>
      <c r="G272" s="44"/>
      <c r="H272" s="111"/>
      <c r="I272" s="119"/>
    </row>
    <row r="273" spans="1:9" ht="12.75">
      <c r="A273" s="88"/>
      <c r="B273" s="88"/>
      <c r="C273" s="51"/>
      <c r="D273" s="51"/>
      <c r="E273" s="45"/>
      <c r="F273" s="45"/>
      <c r="G273" s="45"/>
      <c r="H273" s="112"/>
      <c r="I273" s="120"/>
    </row>
    <row r="274" spans="1:9" ht="12.75">
      <c r="A274" s="43"/>
      <c r="B274" s="43"/>
      <c r="C274" s="49" t="s">
        <v>73</v>
      </c>
      <c r="D274" s="49" t="s">
        <v>70</v>
      </c>
      <c r="E274" s="43" t="s">
        <v>51</v>
      </c>
      <c r="F274" s="43">
        <v>2000</v>
      </c>
      <c r="G274" s="43"/>
      <c r="H274" s="109"/>
      <c r="I274" s="118"/>
    </row>
    <row r="275" spans="1:9" ht="12.75">
      <c r="A275" s="108"/>
      <c r="B275" s="87"/>
      <c r="C275" s="50" t="s">
        <v>64</v>
      </c>
      <c r="D275" s="50"/>
      <c r="E275" s="44"/>
      <c r="F275" s="44"/>
      <c r="G275" s="44"/>
      <c r="H275" s="110"/>
      <c r="I275" s="119"/>
    </row>
    <row r="276" spans="1:9" ht="12.75">
      <c r="A276" s="87"/>
      <c r="B276" s="87"/>
      <c r="C276" s="50"/>
      <c r="D276" s="50"/>
      <c r="E276" s="44"/>
      <c r="F276" s="44"/>
      <c r="G276" s="44"/>
      <c r="H276" s="110"/>
      <c r="I276" s="119"/>
    </row>
    <row r="277" spans="1:9" ht="12.75">
      <c r="A277" s="87"/>
      <c r="B277" s="87"/>
      <c r="C277" s="50"/>
      <c r="D277" s="50"/>
      <c r="E277" s="44"/>
      <c r="F277" s="44"/>
      <c r="G277" s="44"/>
      <c r="H277" s="110"/>
      <c r="I277" s="119"/>
    </row>
    <row r="278" spans="1:9" ht="12.75">
      <c r="A278" s="87"/>
      <c r="B278" s="87"/>
      <c r="C278" s="50"/>
      <c r="D278" s="50"/>
      <c r="E278" s="44"/>
      <c r="F278" s="44"/>
      <c r="G278" s="44"/>
      <c r="H278" s="111"/>
      <c r="I278" s="119"/>
    </row>
    <row r="279" spans="1:9" ht="12.75">
      <c r="A279" s="88"/>
      <c r="B279" s="88"/>
      <c r="C279" s="51"/>
      <c r="D279" s="51"/>
      <c r="E279" s="45"/>
      <c r="F279" s="45"/>
      <c r="G279" s="45"/>
      <c r="H279" s="112"/>
      <c r="I279" s="120"/>
    </row>
    <row r="280" spans="1:9" ht="12.75">
      <c r="A280" s="43"/>
      <c r="B280" s="43"/>
      <c r="C280" s="49" t="s">
        <v>73</v>
      </c>
      <c r="D280" s="49" t="s">
        <v>70</v>
      </c>
      <c r="E280" s="43" t="s">
        <v>51</v>
      </c>
      <c r="F280" s="43">
        <v>2000</v>
      </c>
      <c r="G280" s="43"/>
      <c r="H280" s="109"/>
      <c r="I280" s="118"/>
    </row>
    <row r="281" spans="1:9" ht="12.75">
      <c r="A281" s="108"/>
      <c r="B281" s="87"/>
      <c r="C281" s="50" t="s">
        <v>64</v>
      </c>
      <c r="D281" s="50"/>
      <c r="E281" s="44"/>
      <c r="F281" s="44"/>
      <c r="G281" s="44"/>
      <c r="H281" s="110"/>
      <c r="I281" s="119"/>
    </row>
    <row r="282" spans="1:9" ht="12.75">
      <c r="A282" s="87"/>
      <c r="B282" s="87"/>
      <c r="C282" s="50"/>
      <c r="D282" s="50"/>
      <c r="E282" s="44"/>
      <c r="F282" s="44"/>
      <c r="G282" s="44"/>
      <c r="H282" s="110"/>
      <c r="I282" s="119"/>
    </row>
    <row r="283" spans="1:9" ht="12.75">
      <c r="A283" s="87"/>
      <c r="B283" s="87"/>
      <c r="C283" s="50"/>
      <c r="D283" s="50"/>
      <c r="E283" s="44"/>
      <c r="F283" s="44"/>
      <c r="G283" s="44"/>
      <c r="H283" s="110"/>
      <c r="I283" s="119"/>
    </row>
    <row r="284" spans="1:9" ht="12.75">
      <c r="A284" s="87"/>
      <c r="B284" s="87"/>
      <c r="C284" s="50"/>
      <c r="D284" s="50"/>
      <c r="E284" s="44"/>
      <c r="F284" s="44"/>
      <c r="G284" s="44"/>
      <c r="H284" s="111"/>
      <c r="I284" s="119"/>
    </row>
    <row r="285" spans="1:9" ht="12.75">
      <c r="A285" s="88"/>
      <c r="B285" s="88"/>
      <c r="C285" s="51"/>
      <c r="D285" s="51"/>
      <c r="E285" s="45"/>
      <c r="F285" s="45"/>
      <c r="G285" s="45"/>
      <c r="H285" s="112"/>
      <c r="I285" s="120"/>
    </row>
    <row r="286" spans="1:9" ht="12.75">
      <c r="A286" s="43"/>
      <c r="B286" s="43"/>
      <c r="C286" s="49" t="s">
        <v>73</v>
      </c>
      <c r="D286" s="49" t="s">
        <v>70</v>
      </c>
      <c r="E286" s="43" t="s">
        <v>51</v>
      </c>
      <c r="F286" s="43">
        <v>2000</v>
      </c>
      <c r="G286" s="43"/>
      <c r="H286" s="109"/>
      <c r="I286" s="118"/>
    </row>
    <row r="287" spans="1:9" ht="12.75">
      <c r="A287" s="108"/>
      <c r="B287" s="87"/>
      <c r="C287" s="50" t="s">
        <v>64</v>
      </c>
      <c r="D287" s="50"/>
      <c r="E287" s="44"/>
      <c r="F287" s="44"/>
      <c r="G287" s="44"/>
      <c r="H287" s="110"/>
      <c r="I287" s="119"/>
    </row>
    <row r="288" spans="1:9" ht="12.75">
      <c r="A288" s="87"/>
      <c r="B288" s="87"/>
      <c r="C288" s="50"/>
      <c r="D288" s="50"/>
      <c r="E288" s="44"/>
      <c r="F288" s="44"/>
      <c r="G288" s="44"/>
      <c r="H288" s="110"/>
      <c r="I288" s="119"/>
    </row>
    <row r="289" spans="1:9" ht="12.75">
      <c r="A289" s="87"/>
      <c r="B289" s="87"/>
      <c r="C289" s="50"/>
      <c r="D289" s="50"/>
      <c r="E289" s="44"/>
      <c r="F289" s="44"/>
      <c r="G289" s="44"/>
      <c r="H289" s="110"/>
      <c r="I289" s="119"/>
    </row>
    <row r="290" spans="1:9" ht="12.75">
      <c r="A290" s="87"/>
      <c r="B290" s="87"/>
      <c r="C290" s="50"/>
      <c r="D290" s="50"/>
      <c r="E290" s="44"/>
      <c r="F290" s="44"/>
      <c r="G290" s="44"/>
      <c r="H290" s="111"/>
      <c r="I290" s="119"/>
    </row>
    <row r="291" spans="1:9" ht="12.75">
      <c r="A291" s="88"/>
      <c r="B291" s="88"/>
      <c r="C291" s="51"/>
      <c r="D291" s="51"/>
      <c r="E291" s="45"/>
      <c r="F291" s="45"/>
      <c r="G291" s="45"/>
      <c r="H291" s="112"/>
      <c r="I291" s="120"/>
    </row>
    <row r="292" spans="1:9" ht="12.75">
      <c r="A292" s="43"/>
      <c r="B292" s="43"/>
      <c r="C292" s="49" t="s">
        <v>94</v>
      </c>
      <c r="D292" s="49" t="s">
        <v>96</v>
      </c>
      <c r="E292" s="43"/>
      <c r="F292" s="43">
        <v>1974</v>
      </c>
      <c r="G292" s="43"/>
      <c r="H292" s="109"/>
      <c r="I292" s="118"/>
    </row>
    <row r="293" spans="1:9" ht="12.75">
      <c r="A293" s="108"/>
      <c r="B293" s="87"/>
      <c r="C293" s="50" t="s">
        <v>84</v>
      </c>
      <c r="D293" s="50"/>
      <c r="E293" s="44"/>
      <c r="F293" s="44"/>
      <c r="G293" s="44"/>
      <c r="H293" s="110"/>
      <c r="I293" s="119"/>
    </row>
    <row r="294" spans="1:9" ht="12.75">
      <c r="A294" s="87"/>
      <c r="B294" s="87"/>
      <c r="C294" s="50"/>
      <c r="D294" s="50"/>
      <c r="E294" s="44"/>
      <c r="F294" s="44"/>
      <c r="G294" s="44"/>
      <c r="H294" s="110"/>
      <c r="I294" s="119"/>
    </row>
    <row r="295" spans="1:9" ht="12.75">
      <c r="A295" s="87"/>
      <c r="B295" s="87"/>
      <c r="C295" s="50"/>
      <c r="D295" s="50"/>
      <c r="E295" s="44"/>
      <c r="F295" s="44"/>
      <c r="G295" s="44"/>
      <c r="H295" s="110"/>
      <c r="I295" s="119"/>
    </row>
    <row r="296" spans="1:9" ht="12.75">
      <c r="A296" s="87"/>
      <c r="B296" s="87"/>
      <c r="C296" s="50"/>
      <c r="D296" s="50"/>
      <c r="E296" s="44"/>
      <c r="F296" s="44"/>
      <c r="G296" s="44"/>
      <c r="H296" s="111"/>
      <c r="I296" s="119"/>
    </row>
    <row r="297" spans="1:9" ht="12.75">
      <c r="A297" s="88"/>
      <c r="B297" s="88"/>
      <c r="C297" s="51"/>
      <c r="D297" s="51"/>
      <c r="E297" s="45"/>
      <c r="F297" s="45"/>
      <c r="G297" s="45"/>
      <c r="H297" s="112"/>
      <c r="I297" s="120"/>
    </row>
    <row r="298" spans="1:9" ht="12.75">
      <c r="A298" s="43"/>
      <c r="B298" s="43"/>
      <c r="C298" s="49" t="s">
        <v>94</v>
      </c>
      <c r="D298" s="49" t="s">
        <v>95</v>
      </c>
      <c r="E298" s="43"/>
      <c r="F298" s="43">
        <v>1988</v>
      </c>
      <c r="G298" s="43"/>
      <c r="H298" s="109"/>
      <c r="I298" s="118"/>
    </row>
    <row r="299" spans="1:9" ht="12.75">
      <c r="A299" s="108"/>
      <c r="B299" s="87"/>
      <c r="C299" s="50" t="s">
        <v>84</v>
      </c>
      <c r="D299" s="50"/>
      <c r="E299" s="44"/>
      <c r="F299" s="44"/>
      <c r="G299" s="44"/>
      <c r="H299" s="110"/>
      <c r="I299" s="119"/>
    </row>
    <row r="300" spans="1:9" ht="12.75">
      <c r="A300" s="87"/>
      <c r="B300" s="87"/>
      <c r="C300" s="50"/>
      <c r="D300" s="50"/>
      <c r="E300" s="44"/>
      <c r="F300" s="44"/>
      <c r="G300" s="44"/>
      <c r="H300" s="110"/>
      <c r="I300" s="119"/>
    </row>
    <row r="301" spans="1:9" ht="12.75">
      <c r="A301" s="87"/>
      <c r="B301" s="87"/>
      <c r="C301" s="50"/>
      <c r="D301" s="50"/>
      <c r="E301" s="44"/>
      <c r="F301" s="44"/>
      <c r="G301" s="44"/>
      <c r="H301" s="110"/>
      <c r="I301" s="119"/>
    </row>
    <row r="302" spans="1:9" ht="12.75">
      <c r="A302" s="87"/>
      <c r="B302" s="87"/>
      <c r="C302" s="50"/>
      <c r="D302" s="50"/>
      <c r="E302" s="44"/>
      <c r="F302" s="44"/>
      <c r="G302" s="44"/>
      <c r="H302" s="111"/>
      <c r="I302" s="119"/>
    </row>
    <row r="303" spans="1:9" ht="12.75">
      <c r="A303" s="88"/>
      <c r="B303" s="88"/>
      <c r="C303" s="51"/>
      <c r="D303" s="51"/>
      <c r="E303" s="45"/>
      <c r="F303" s="45"/>
      <c r="G303" s="45"/>
      <c r="H303" s="112"/>
      <c r="I303" s="120"/>
    </row>
    <row r="304" spans="1:9" ht="12.75">
      <c r="A304" s="43"/>
      <c r="B304" s="43"/>
      <c r="C304" s="49"/>
      <c r="D304" s="49"/>
      <c r="E304" s="43"/>
      <c r="F304" s="43"/>
      <c r="G304" s="43"/>
      <c r="H304" s="109"/>
      <c r="I304" s="118"/>
    </row>
    <row r="305" spans="1:9" ht="12.75">
      <c r="A305" s="108"/>
      <c r="B305" s="87"/>
      <c r="C305" s="50"/>
      <c r="D305" s="50"/>
      <c r="E305" s="44"/>
      <c r="F305" s="44"/>
      <c r="G305" s="44"/>
      <c r="H305" s="110"/>
      <c r="I305" s="119"/>
    </row>
    <row r="306" spans="1:9" ht="12.75">
      <c r="A306" s="87"/>
      <c r="B306" s="87"/>
      <c r="C306" s="50"/>
      <c r="D306" s="50"/>
      <c r="E306" s="44"/>
      <c r="F306" s="44"/>
      <c r="G306" s="44"/>
      <c r="H306" s="110"/>
      <c r="I306" s="119"/>
    </row>
    <row r="307" spans="1:9" ht="12.75">
      <c r="A307" s="87"/>
      <c r="B307" s="87"/>
      <c r="C307" s="50"/>
      <c r="D307" s="50"/>
      <c r="E307" s="44"/>
      <c r="F307" s="44"/>
      <c r="G307" s="44"/>
      <c r="H307" s="110"/>
      <c r="I307" s="119"/>
    </row>
    <row r="308" spans="1:9" ht="12.75">
      <c r="A308" s="87"/>
      <c r="B308" s="87"/>
      <c r="C308" s="50"/>
      <c r="D308" s="50"/>
      <c r="E308" s="44"/>
      <c r="F308" s="44"/>
      <c r="G308" s="44"/>
      <c r="H308" s="111"/>
      <c r="I308" s="119"/>
    </row>
    <row r="309" spans="1:9" ht="12.75">
      <c r="A309" s="88"/>
      <c r="B309" s="88"/>
      <c r="C309" s="51"/>
      <c r="D309" s="51"/>
      <c r="E309" s="45"/>
      <c r="F309" s="45"/>
      <c r="G309" s="45"/>
      <c r="H309" s="112"/>
      <c r="I309" s="120"/>
    </row>
    <row r="310" spans="1:9" ht="12.75">
      <c r="A310" s="43"/>
      <c r="B310" s="43"/>
      <c r="C310" s="49"/>
      <c r="D310" s="49"/>
      <c r="E310" s="43"/>
      <c r="F310" s="43"/>
      <c r="G310" s="43"/>
      <c r="H310" s="109"/>
      <c r="I310" s="118"/>
    </row>
    <row r="311" spans="1:9" ht="12.75">
      <c r="A311" s="108"/>
      <c r="B311" s="87"/>
      <c r="C311" s="50"/>
      <c r="D311" s="50"/>
      <c r="E311" s="44"/>
      <c r="F311" s="44"/>
      <c r="G311" s="44"/>
      <c r="H311" s="110"/>
      <c r="I311" s="119"/>
    </row>
    <row r="312" spans="1:9" ht="12.75">
      <c r="A312" s="87"/>
      <c r="B312" s="87"/>
      <c r="C312" s="50"/>
      <c r="D312" s="50"/>
      <c r="E312" s="44"/>
      <c r="F312" s="44"/>
      <c r="G312" s="44"/>
      <c r="H312" s="110"/>
      <c r="I312" s="119"/>
    </row>
    <row r="313" spans="1:9" ht="12.75">
      <c r="A313" s="87"/>
      <c r="B313" s="87"/>
      <c r="C313" s="50"/>
      <c r="D313" s="50"/>
      <c r="E313" s="44"/>
      <c r="F313" s="44"/>
      <c r="G313" s="44"/>
      <c r="H313" s="110"/>
      <c r="I313" s="119"/>
    </row>
    <row r="314" spans="1:9" ht="12.75">
      <c r="A314" s="87"/>
      <c r="B314" s="87"/>
      <c r="C314" s="50"/>
      <c r="D314" s="50"/>
      <c r="E314" s="44"/>
      <c r="F314" s="44"/>
      <c r="G314" s="44"/>
      <c r="H314" s="111"/>
      <c r="I314" s="119"/>
    </row>
    <row r="315" spans="1:9" ht="12.75">
      <c r="A315" s="88"/>
      <c r="B315" s="88"/>
      <c r="C315" s="51"/>
      <c r="D315" s="51"/>
      <c r="E315" s="45"/>
      <c r="F315" s="45"/>
      <c r="G315" s="45"/>
      <c r="H315" s="112"/>
      <c r="I315" s="120"/>
    </row>
    <row r="316" spans="1:9" ht="12.75">
      <c r="A316" s="43"/>
      <c r="B316" s="43"/>
      <c r="C316" s="49"/>
      <c r="D316" s="49"/>
      <c r="E316" s="43"/>
      <c r="F316" s="43"/>
      <c r="G316" s="43"/>
      <c r="H316" s="109"/>
      <c r="I316" s="118"/>
    </row>
    <row r="317" spans="1:9" ht="12.75">
      <c r="A317" s="108"/>
      <c r="B317" s="87"/>
      <c r="C317" s="50"/>
      <c r="D317" s="50"/>
      <c r="E317" s="44"/>
      <c r="F317" s="44"/>
      <c r="G317" s="44"/>
      <c r="H317" s="110"/>
      <c r="I317" s="119"/>
    </row>
    <row r="318" spans="1:9" ht="12.75">
      <c r="A318" s="87"/>
      <c r="B318" s="87"/>
      <c r="C318" s="50"/>
      <c r="D318" s="50"/>
      <c r="E318" s="44"/>
      <c r="F318" s="44"/>
      <c r="G318" s="44"/>
      <c r="H318" s="110"/>
      <c r="I318" s="119"/>
    </row>
    <row r="319" spans="1:9" ht="12.75">
      <c r="A319" s="87"/>
      <c r="B319" s="87"/>
      <c r="C319" s="50"/>
      <c r="D319" s="50"/>
      <c r="E319" s="44"/>
      <c r="F319" s="44"/>
      <c r="G319" s="44"/>
      <c r="H319" s="110"/>
      <c r="I319" s="119"/>
    </row>
    <row r="320" spans="1:9" ht="12.75">
      <c r="A320" s="87"/>
      <c r="B320" s="87"/>
      <c r="C320" s="50"/>
      <c r="D320" s="50"/>
      <c r="E320" s="44"/>
      <c r="F320" s="44"/>
      <c r="G320" s="44"/>
      <c r="H320" s="111"/>
      <c r="I320" s="119"/>
    </row>
    <row r="321" spans="1:9" ht="12.75">
      <c r="A321" s="88"/>
      <c r="B321" s="88"/>
      <c r="C321" s="51"/>
      <c r="D321" s="51"/>
      <c r="E321" s="45"/>
      <c r="F321" s="45"/>
      <c r="G321" s="45"/>
      <c r="H321" s="112"/>
      <c r="I321" s="120"/>
    </row>
    <row r="322" spans="1:9" ht="12.75">
      <c r="A322" s="43"/>
      <c r="B322" s="43"/>
      <c r="C322" s="49"/>
      <c r="D322" s="49"/>
      <c r="E322" s="43"/>
      <c r="F322" s="43"/>
      <c r="G322" s="43"/>
      <c r="H322" s="109"/>
      <c r="I322" s="118"/>
    </row>
    <row r="323" spans="1:9" ht="12.75">
      <c r="A323" s="108"/>
      <c r="B323" s="87"/>
      <c r="C323" s="50"/>
      <c r="D323" s="50"/>
      <c r="E323" s="44"/>
      <c r="F323" s="44"/>
      <c r="G323" s="44"/>
      <c r="H323" s="110"/>
      <c r="I323" s="119"/>
    </row>
    <row r="324" spans="1:9" ht="12.75">
      <c r="A324" s="87"/>
      <c r="B324" s="87"/>
      <c r="C324" s="50"/>
      <c r="D324" s="50"/>
      <c r="E324" s="44"/>
      <c r="F324" s="44"/>
      <c r="G324" s="44"/>
      <c r="H324" s="110"/>
      <c r="I324" s="119"/>
    </row>
    <row r="325" spans="1:9" ht="12.75">
      <c r="A325" s="87"/>
      <c r="B325" s="87"/>
      <c r="C325" s="50"/>
      <c r="D325" s="50"/>
      <c r="E325" s="44"/>
      <c r="F325" s="44"/>
      <c r="G325" s="44"/>
      <c r="H325" s="110"/>
      <c r="I325" s="119"/>
    </row>
    <row r="326" spans="1:9" ht="12.75">
      <c r="A326" s="87"/>
      <c r="B326" s="87"/>
      <c r="C326" s="50"/>
      <c r="D326" s="50"/>
      <c r="E326" s="44"/>
      <c r="F326" s="44"/>
      <c r="G326" s="44"/>
      <c r="H326" s="111"/>
      <c r="I326" s="119"/>
    </row>
    <row r="327" spans="1:9" ht="12.75">
      <c r="A327" s="88"/>
      <c r="B327" s="88"/>
      <c r="C327" s="51"/>
      <c r="D327" s="51"/>
      <c r="E327" s="45"/>
      <c r="F327" s="45"/>
      <c r="G327" s="45"/>
      <c r="H327" s="112"/>
      <c r="I327" s="120"/>
    </row>
    <row r="328" spans="1:9" ht="12.75">
      <c r="A328" s="43"/>
      <c r="B328" s="43"/>
      <c r="C328" s="49"/>
      <c r="D328" s="49"/>
      <c r="E328" s="43"/>
      <c r="F328" s="43"/>
      <c r="G328" s="43"/>
      <c r="H328" s="109"/>
      <c r="I328" s="118"/>
    </row>
    <row r="329" spans="1:9" ht="12.75">
      <c r="A329" s="108"/>
      <c r="B329" s="87"/>
      <c r="C329" s="50"/>
      <c r="D329" s="50"/>
      <c r="E329" s="44"/>
      <c r="F329" s="44"/>
      <c r="G329" s="44"/>
      <c r="H329" s="110"/>
      <c r="I329" s="119"/>
    </row>
    <row r="330" spans="1:9" ht="12.75">
      <c r="A330" s="87"/>
      <c r="B330" s="87"/>
      <c r="C330" s="50"/>
      <c r="D330" s="50"/>
      <c r="E330" s="44"/>
      <c r="F330" s="44"/>
      <c r="G330" s="44"/>
      <c r="H330" s="110"/>
      <c r="I330" s="119"/>
    </row>
    <row r="331" spans="1:9" ht="12.75">
      <c r="A331" s="87"/>
      <c r="B331" s="87"/>
      <c r="C331" s="50"/>
      <c r="D331" s="50"/>
      <c r="E331" s="44"/>
      <c r="F331" s="44"/>
      <c r="G331" s="44"/>
      <c r="H331" s="110"/>
      <c r="I331" s="119"/>
    </row>
    <row r="332" spans="1:9" ht="12.75">
      <c r="A332" s="87"/>
      <c r="B332" s="87"/>
      <c r="C332" s="50"/>
      <c r="D332" s="50"/>
      <c r="E332" s="44"/>
      <c r="F332" s="44"/>
      <c r="G332" s="44"/>
      <c r="H332" s="111"/>
      <c r="I332" s="119"/>
    </row>
    <row r="333" spans="1:9" ht="12.75">
      <c r="A333" s="88"/>
      <c r="B333" s="88"/>
      <c r="C333" s="51"/>
      <c r="D333" s="51"/>
      <c r="E333" s="45"/>
      <c r="F333" s="45"/>
      <c r="G333" s="45"/>
      <c r="H333" s="112"/>
      <c r="I333" s="120"/>
    </row>
    <row r="334" spans="1:9" ht="12.75">
      <c r="A334" s="43"/>
      <c r="B334" s="43"/>
      <c r="C334" s="49"/>
      <c r="D334" s="49"/>
      <c r="E334" s="43"/>
      <c r="F334" s="43"/>
      <c r="G334" s="43"/>
      <c r="H334" s="109"/>
      <c r="I334" s="118"/>
    </row>
    <row r="335" spans="1:9" ht="12.75">
      <c r="A335" s="108"/>
      <c r="B335" s="87"/>
      <c r="C335" s="50"/>
      <c r="D335" s="50"/>
      <c r="E335" s="44"/>
      <c r="F335" s="44"/>
      <c r="G335" s="44"/>
      <c r="H335" s="110"/>
      <c r="I335" s="119"/>
    </row>
    <row r="336" spans="1:9" ht="12.75">
      <c r="A336" s="87"/>
      <c r="B336" s="87"/>
      <c r="C336" s="50"/>
      <c r="D336" s="50"/>
      <c r="E336" s="44"/>
      <c r="F336" s="44"/>
      <c r="G336" s="44"/>
      <c r="H336" s="110"/>
      <c r="I336" s="119"/>
    </row>
    <row r="337" spans="1:9" ht="12.75">
      <c r="A337" s="87"/>
      <c r="B337" s="87"/>
      <c r="C337" s="50"/>
      <c r="D337" s="50"/>
      <c r="E337" s="44"/>
      <c r="F337" s="44"/>
      <c r="G337" s="44"/>
      <c r="H337" s="110"/>
      <c r="I337" s="119"/>
    </row>
    <row r="338" spans="1:9" ht="12.75">
      <c r="A338" s="87"/>
      <c r="B338" s="87"/>
      <c r="C338" s="50"/>
      <c r="D338" s="50"/>
      <c r="E338" s="44"/>
      <c r="F338" s="44"/>
      <c r="G338" s="44"/>
      <c r="H338" s="111"/>
      <c r="I338" s="119"/>
    </row>
    <row r="339" spans="1:9" ht="12.75">
      <c r="A339" s="88"/>
      <c r="B339" s="88"/>
      <c r="C339" s="51"/>
      <c r="D339" s="51"/>
      <c r="E339" s="45"/>
      <c r="F339" s="45"/>
      <c r="G339" s="45"/>
      <c r="H339" s="112"/>
      <c r="I339" s="120"/>
    </row>
    <row r="340" spans="1:9" ht="12.75">
      <c r="A340" s="43"/>
      <c r="B340" s="43"/>
      <c r="C340" s="49"/>
      <c r="D340" s="49"/>
      <c r="E340" s="43"/>
      <c r="F340" s="43"/>
      <c r="G340" s="43"/>
      <c r="H340" s="109"/>
      <c r="I340" s="118"/>
    </row>
    <row r="341" spans="1:9" ht="12.75">
      <c r="A341" s="108"/>
      <c r="B341" s="87"/>
      <c r="C341" s="50"/>
      <c r="D341" s="50"/>
      <c r="E341" s="44"/>
      <c r="F341" s="44"/>
      <c r="G341" s="44"/>
      <c r="H341" s="110"/>
      <c r="I341" s="119"/>
    </row>
    <row r="342" spans="1:9" ht="12.75">
      <c r="A342" s="87"/>
      <c r="B342" s="87"/>
      <c r="C342" s="50"/>
      <c r="D342" s="50"/>
      <c r="E342" s="44"/>
      <c r="F342" s="44"/>
      <c r="G342" s="44"/>
      <c r="H342" s="110"/>
      <c r="I342" s="119"/>
    </row>
    <row r="343" spans="1:9" ht="12.75">
      <c r="A343" s="87"/>
      <c r="B343" s="87"/>
      <c r="C343" s="50"/>
      <c r="D343" s="50"/>
      <c r="E343" s="44"/>
      <c r="F343" s="44"/>
      <c r="G343" s="44"/>
      <c r="H343" s="110"/>
      <c r="I343" s="119"/>
    </row>
    <row r="344" spans="1:9" ht="12.75">
      <c r="A344" s="87"/>
      <c r="B344" s="87"/>
      <c r="C344" s="50"/>
      <c r="D344" s="50"/>
      <c r="E344" s="44"/>
      <c r="F344" s="44"/>
      <c r="G344" s="44"/>
      <c r="H344" s="111"/>
      <c r="I344" s="119"/>
    </row>
    <row r="345" spans="1:9" ht="12.75">
      <c r="A345" s="88"/>
      <c r="B345" s="88"/>
      <c r="C345" s="51"/>
      <c r="D345" s="51"/>
      <c r="E345" s="45"/>
      <c r="F345" s="45"/>
      <c r="G345" s="45"/>
      <c r="H345" s="112"/>
      <c r="I345" s="120"/>
    </row>
    <row r="346" spans="1:9" ht="12.75">
      <c r="A346" s="43"/>
      <c r="B346" s="43"/>
      <c r="C346" s="49"/>
      <c r="D346" s="49"/>
      <c r="E346" s="43"/>
      <c r="F346" s="43"/>
      <c r="G346" s="43"/>
      <c r="H346" s="109"/>
      <c r="I346" s="118"/>
    </row>
    <row r="347" spans="1:9" ht="12.75">
      <c r="A347" s="108"/>
      <c r="B347" s="87"/>
      <c r="C347" s="50"/>
      <c r="D347" s="50"/>
      <c r="E347" s="44"/>
      <c r="F347" s="44"/>
      <c r="G347" s="44"/>
      <c r="H347" s="110"/>
      <c r="I347" s="119"/>
    </row>
    <row r="348" spans="1:9" ht="12.75">
      <c r="A348" s="87"/>
      <c r="B348" s="87"/>
      <c r="C348" s="50"/>
      <c r="D348" s="50"/>
      <c r="E348" s="44"/>
      <c r="F348" s="44"/>
      <c r="G348" s="44"/>
      <c r="H348" s="110"/>
      <c r="I348" s="119"/>
    </row>
    <row r="349" spans="1:9" ht="12.75">
      <c r="A349" s="87"/>
      <c r="B349" s="87"/>
      <c r="C349" s="50"/>
      <c r="D349" s="50"/>
      <c r="E349" s="44"/>
      <c r="F349" s="44"/>
      <c r="G349" s="44"/>
      <c r="H349" s="110"/>
      <c r="I349" s="119"/>
    </row>
    <row r="350" spans="1:9" ht="12.75">
      <c r="A350" s="87"/>
      <c r="B350" s="87"/>
      <c r="C350" s="50"/>
      <c r="D350" s="50"/>
      <c r="E350" s="44"/>
      <c r="F350" s="44"/>
      <c r="G350" s="44"/>
      <c r="H350" s="111"/>
      <c r="I350" s="119"/>
    </row>
    <row r="351" spans="1:9" ht="12.75">
      <c r="A351" s="88"/>
      <c r="B351" s="88"/>
      <c r="C351" s="51"/>
      <c r="D351" s="51"/>
      <c r="E351" s="45"/>
      <c r="F351" s="45"/>
      <c r="G351" s="45"/>
      <c r="H351" s="112"/>
      <c r="I351" s="120"/>
    </row>
    <row r="352" spans="1:9" ht="12.75">
      <c r="A352" s="43"/>
      <c r="B352" s="43"/>
      <c r="C352" s="49"/>
      <c r="D352" s="49"/>
      <c r="E352" s="43"/>
      <c r="F352" s="43"/>
      <c r="G352" s="43"/>
      <c r="H352" s="109"/>
      <c r="I352" s="118"/>
    </row>
    <row r="353" spans="1:9" ht="12.75">
      <c r="A353" s="108"/>
      <c r="B353" s="87"/>
      <c r="C353" s="50"/>
      <c r="D353" s="50"/>
      <c r="E353" s="44"/>
      <c r="F353" s="44"/>
      <c r="G353" s="44"/>
      <c r="H353" s="110"/>
      <c r="I353" s="119"/>
    </row>
    <row r="354" spans="1:9" ht="12.75">
      <c r="A354" s="87"/>
      <c r="B354" s="87"/>
      <c r="C354" s="50"/>
      <c r="D354" s="50"/>
      <c r="E354" s="44"/>
      <c r="F354" s="44"/>
      <c r="G354" s="44"/>
      <c r="H354" s="110"/>
      <c r="I354" s="119"/>
    </row>
    <row r="355" spans="1:9" ht="12.75">
      <c r="A355" s="87"/>
      <c r="B355" s="87"/>
      <c r="C355" s="50"/>
      <c r="D355" s="50"/>
      <c r="E355" s="44"/>
      <c r="F355" s="44"/>
      <c r="G355" s="44"/>
      <c r="H355" s="110"/>
      <c r="I355" s="119"/>
    </row>
    <row r="356" spans="1:9" ht="12.75">
      <c r="A356" s="87"/>
      <c r="B356" s="87"/>
      <c r="C356" s="50"/>
      <c r="D356" s="50"/>
      <c r="E356" s="44"/>
      <c r="F356" s="44"/>
      <c r="G356" s="44"/>
      <c r="H356" s="111"/>
      <c r="I356" s="119"/>
    </row>
    <row r="357" spans="1:9" ht="12.75">
      <c r="A357" s="88"/>
      <c r="B357" s="88"/>
      <c r="C357" s="51"/>
      <c r="D357" s="51"/>
      <c r="E357" s="45"/>
      <c r="F357" s="45"/>
      <c r="G357" s="45"/>
      <c r="H357" s="112"/>
      <c r="I357" s="120"/>
    </row>
    <row r="358" spans="1:9" ht="12.75">
      <c r="A358" s="43"/>
      <c r="B358" s="43"/>
      <c r="C358" s="49"/>
      <c r="D358" s="49"/>
      <c r="E358" s="43"/>
      <c r="F358" s="43"/>
      <c r="G358" s="43"/>
      <c r="H358" s="109"/>
      <c r="I358" s="118"/>
    </row>
    <row r="359" spans="1:9" ht="12.75">
      <c r="A359" s="108"/>
      <c r="B359" s="87"/>
      <c r="C359" s="50"/>
      <c r="D359" s="50"/>
      <c r="E359" s="44"/>
      <c r="F359" s="44"/>
      <c r="G359" s="44"/>
      <c r="H359" s="110"/>
      <c r="I359" s="119"/>
    </row>
    <row r="360" spans="1:9" ht="12.75">
      <c r="A360" s="87"/>
      <c r="B360" s="87"/>
      <c r="C360" s="50"/>
      <c r="D360" s="50"/>
      <c r="E360" s="44"/>
      <c r="F360" s="44"/>
      <c r="G360" s="44"/>
      <c r="H360" s="110"/>
      <c r="I360" s="119"/>
    </row>
    <row r="361" spans="1:9" ht="12.75">
      <c r="A361" s="87"/>
      <c r="B361" s="87"/>
      <c r="C361" s="50"/>
      <c r="D361" s="50"/>
      <c r="E361" s="44"/>
      <c r="F361" s="44"/>
      <c r="G361" s="44"/>
      <c r="H361" s="110"/>
      <c r="I361" s="119"/>
    </row>
    <row r="362" spans="1:9" ht="12.75">
      <c r="A362" s="87"/>
      <c r="B362" s="87"/>
      <c r="C362" s="50"/>
      <c r="D362" s="50"/>
      <c r="E362" s="44"/>
      <c r="F362" s="44"/>
      <c r="G362" s="44"/>
      <c r="H362" s="111"/>
      <c r="I362" s="119"/>
    </row>
    <row r="363" spans="1:9" ht="12.75">
      <c r="A363" s="88"/>
      <c r="B363" s="88"/>
      <c r="C363" s="51"/>
      <c r="D363" s="51"/>
      <c r="E363" s="45"/>
      <c r="F363" s="45"/>
      <c r="G363" s="45"/>
      <c r="H363" s="112"/>
      <c r="I363" s="120"/>
    </row>
    <row r="364" spans="1:9" ht="12.75">
      <c r="A364" s="43"/>
      <c r="B364" s="43"/>
      <c r="C364" s="49"/>
      <c r="D364" s="49"/>
      <c r="E364" s="43"/>
      <c r="F364" s="43"/>
      <c r="G364" s="43"/>
      <c r="H364" s="109"/>
      <c r="I364" s="118"/>
    </row>
    <row r="365" spans="1:9" ht="12.75">
      <c r="A365" s="108"/>
      <c r="B365" s="87"/>
      <c r="C365" s="50"/>
      <c r="D365" s="50"/>
      <c r="E365" s="44"/>
      <c r="F365" s="44"/>
      <c r="G365" s="44"/>
      <c r="H365" s="110"/>
      <c r="I365" s="119"/>
    </row>
    <row r="366" spans="1:9" ht="12.75">
      <c r="A366" s="87"/>
      <c r="B366" s="87"/>
      <c r="C366" s="50"/>
      <c r="D366" s="50"/>
      <c r="E366" s="44"/>
      <c r="F366" s="44"/>
      <c r="G366" s="44"/>
      <c r="H366" s="110"/>
      <c r="I366" s="119"/>
    </row>
    <row r="367" spans="1:9" ht="12.75">
      <c r="A367" s="87"/>
      <c r="B367" s="87"/>
      <c r="C367" s="50"/>
      <c r="D367" s="50"/>
      <c r="E367" s="44"/>
      <c r="F367" s="44"/>
      <c r="G367" s="44"/>
      <c r="H367" s="110"/>
      <c r="I367" s="119"/>
    </row>
    <row r="368" spans="1:9" ht="12.75">
      <c r="A368" s="87"/>
      <c r="B368" s="87"/>
      <c r="C368" s="50"/>
      <c r="D368" s="50"/>
      <c r="E368" s="44"/>
      <c r="F368" s="44"/>
      <c r="G368" s="44"/>
      <c r="H368" s="111"/>
      <c r="I368" s="119"/>
    </row>
    <row r="369" spans="1:9" ht="12.75">
      <c r="A369" s="88"/>
      <c r="B369" s="88"/>
      <c r="C369" s="51"/>
      <c r="D369" s="51"/>
      <c r="E369" s="45"/>
      <c r="F369" s="45"/>
      <c r="G369" s="45"/>
      <c r="H369" s="112"/>
      <c r="I369" s="120"/>
    </row>
    <row r="370" spans="1:9" ht="12.75">
      <c r="A370" s="43"/>
      <c r="B370" s="43"/>
      <c r="C370" s="49"/>
      <c r="D370" s="49"/>
      <c r="E370" s="43"/>
      <c r="F370" s="43"/>
      <c r="G370" s="43"/>
      <c r="H370" s="109"/>
      <c r="I370" s="118"/>
    </row>
    <row r="371" spans="1:9" ht="12.75">
      <c r="A371" s="108"/>
      <c r="B371" s="87"/>
      <c r="C371" s="50"/>
      <c r="D371" s="50"/>
      <c r="E371" s="44"/>
      <c r="F371" s="44"/>
      <c r="G371" s="44"/>
      <c r="H371" s="110"/>
      <c r="I371" s="119"/>
    </row>
    <row r="372" spans="1:9" ht="12.75">
      <c r="A372" s="87"/>
      <c r="B372" s="87"/>
      <c r="C372" s="50"/>
      <c r="D372" s="50"/>
      <c r="E372" s="44"/>
      <c r="F372" s="44"/>
      <c r="G372" s="44"/>
      <c r="H372" s="110"/>
      <c r="I372" s="119"/>
    </row>
    <row r="373" spans="1:9" ht="12.75">
      <c r="A373" s="87"/>
      <c r="B373" s="87"/>
      <c r="C373" s="50"/>
      <c r="D373" s="50"/>
      <c r="E373" s="44"/>
      <c r="F373" s="44"/>
      <c r="G373" s="44"/>
      <c r="H373" s="110"/>
      <c r="I373" s="119"/>
    </row>
    <row r="374" spans="1:9" ht="12.75">
      <c r="A374" s="87"/>
      <c r="B374" s="87"/>
      <c r="C374" s="50"/>
      <c r="D374" s="50"/>
      <c r="E374" s="44"/>
      <c r="F374" s="44"/>
      <c r="G374" s="44"/>
      <c r="H374" s="111"/>
      <c r="I374" s="119"/>
    </row>
    <row r="375" spans="1:9" ht="12.75">
      <c r="A375" s="88"/>
      <c r="B375" s="88"/>
      <c r="C375" s="51"/>
      <c r="D375" s="51"/>
      <c r="E375" s="45"/>
      <c r="F375" s="45"/>
      <c r="G375" s="45"/>
      <c r="H375" s="112"/>
      <c r="I375" s="120"/>
    </row>
    <row r="376" spans="1:9" ht="12.75">
      <c r="A376" s="43"/>
      <c r="B376" s="43"/>
      <c r="C376" s="49"/>
      <c r="D376" s="49"/>
      <c r="E376" s="43"/>
      <c r="F376" s="43"/>
      <c r="G376" s="43"/>
      <c r="H376" s="109"/>
      <c r="I376" s="118"/>
    </row>
    <row r="377" spans="1:9" ht="12.75">
      <c r="A377" s="108"/>
      <c r="B377" s="87"/>
      <c r="C377" s="50"/>
      <c r="D377" s="50"/>
      <c r="E377" s="44"/>
      <c r="F377" s="44"/>
      <c r="G377" s="44"/>
      <c r="H377" s="110"/>
      <c r="I377" s="119"/>
    </row>
    <row r="378" spans="1:9" ht="12.75">
      <c r="A378" s="87"/>
      <c r="B378" s="87"/>
      <c r="C378" s="50"/>
      <c r="D378" s="50"/>
      <c r="E378" s="44"/>
      <c r="F378" s="44"/>
      <c r="G378" s="44"/>
      <c r="H378" s="110"/>
      <c r="I378" s="119"/>
    </row>
    <row r="379" spans="1:9" ht="12.75">
      <c r="A379" s="87"/>
      <c r="B379" s="87"/>
      <c r="C379" s="50"/>
      <c r="D379" s="50"/>
      <c r="E379" s="44"/>
      <c r="F379" s="44"/>
      <c r="G379" s="44"/>
      <c r="H379" s="110"/>
      <c r="I379" s="119"/>
    </row>
    <row r="380" spans="1:9" ht="12.75">
      <c r="A380" s="87"/>
      <c r="B380" s="87"/>
      <c r="C380" s="50"/>
      <c r="D380" s="50"/>
      <c r="E380" s="44"/>
      <c r="F380" s="44"/>
      <c r="G380" s="44"/>
      <c r="H380" s="111"/>
      <c r="I380" s="119"/>
    </row>
    <row r="381" spans="1:9" ht="12.75">
      <c r="A381" s="88"/>
      <c r="B381" s="88"/>
      <c r="C381" s="51"/>
      <c r="D381" s="51"/>
      <c r="E381" s="45"/>
      <c r="F381" s="45"/>
      <c r="G381" s="45"/>
      <c r="H381" s="112"/>
      <c r="I381" s="120"/>
    </row>
    <row r="382" spans="1:9" ht="12.75">
      <c r="A382" s="43"/>
      <c r="B382" s="43"/>
      <c r="C382" s="49"/>
      <c r="D382" s="49"/>
      <c r="E382" s="43"/>
      <c r="F382" s="43"/>
      <c r="G382" s="43"/>
      <c r="H382" s="109"/>
      <c r="I382" s="118"/>
    </row>
    <row r="383" spans="1:9" ht="12.75">
      <c r="A383" s="108"/>
      <c r="B383" s="87"/>
      <c r="C383" s="50"/>
      <c r="D383" s="50"/>
      <c r="E383" s="44"/>
      <c r="F383" s="44"/>
      <c r="G383" s="44"/>
      <c r="H383" s="110"/>
      <c r="I383" s="119"/>
    </row>
    <row r="384" spans="1:9" ht="12.75">
      <c r="A384" s="87"/>
      <c r="B384" s="87"/>
      <c r="C384" s="50"/>
      <c r="D384" s="50"/>
      <c r="E384" s="44"/>
      <c r="F384" s="44"/>
      <c r="G384" s="44"/>
      <c r="H384" s="110"/>
      <c r="I384" s="119"/>
    </row>
    <row r="385" spans="1:9" ht="12.75">
      <c r="A385" s="87"/>
      <c r="B385" s="87"/>
      <c r="C385" s="50"/>
      <c r="D385" s="50"/>
      <c r="E385" s="44"/>
      <c r="F385" s="44"/>
      <c r="G385" s="44"/>
      <c r="H385" s="110"/>
      <c r="I385" s="119"/>
    </row>
    <row r="386" spans="1:9" ht="12.75">
      <c r="A386" s="87"/>
      <c r="B386" s="87"/>
      <c r="C386" s="50"/>
      <c r="D386" s="50"/>
      <c r="E386" s="44"/>
      <c r="F386" s="44"/>
      <c r="G386" s="44"/>
      <c r="H386" s="111"/>
      <c r="I386" s="119"/>
    </row>
    <row r="387" spans="1:9" ht="12.75">
      <c r="A387" s="88"/>
      <c r="B387" s="88"/>
      <c r="C387" s="51"/>
      <c r="D387" s="51"/>
      <c r="E387" s="45"/>
      <c r="F387" s="45"/>
      <c r="G387" s="45"/>
      <c r="H387" s="112"/>
      <c r="I387" s="120"/>
    </row>
    <row r="388" spans="1:9" ht="12.75">
      <c r="A388" s="43"/>
      <c r="B388" s="43"/>
      <c r="C388" s="49"/>
      <c r="D388" s="49"/>
      <c r="E388" s="43"/>
      <c r="F388" s="43"/>
      <c r="G388" s="43"/>
      <c r="H388" s="109"/>
      <c r="I388" s="118"/>
    </row>
    <row r="389" spans="1:9" ht="12.75">
      <c r="A389" s="108"/>
      <c r="B389" s="87"/>
      <c r="C389" s="50"/>
      <c r="D389" s="50"/>
      <c r="E389" s="44"/>
      <c r="F389" s="44"/>
      <c r="G389" s="44"/>
      <c r="H389" s="110"/>
      <c r="I389" s="119"/>
    </row>
    <row r="390" spans="1:9" ht="12.75">
      <c r="A390" s="87"/>
      <c r="B390" s="87"/>
      <c r="C390" s="50"/>
      <c r="D390" s="50"/>
      <c r="E390" s="44"/>
      <c r="F390" s="44"/>
      <c r="G390" s="44"/>
      <c r="H390" s="110"/>
      <c r="I390" s="119"/>
    </row>
    <row r="391" spans="1:9" ht="12.75">
      <c r="A391" s="87"/>
      <c r="B391" s="87"/>
      <c r="C391" s="50"/>
      <c r="D391" s="50"/>
      <c r="E391" s="44"/>
      <c r="F391" s="44"/>
      <c r="G391" s="44"/>
      <c r="H391" s="110"/>
      <c r="I391" s="119"/>
    </row>
    <row r="392" spans="1:9" ht="12.75">
      <c r="A392" s="87"/>
      <c r="B392" s="87"/>
      <c r="C392" s="50"/>
      <c r="D392" s="50"/>
      <c r="E392" s="44"/>
      <c r="F392" s="44"/>
      <c r="G392" s="44"/>
      <c r="H392" s="111"/>
      <c r="I392" s="119"/>
    </row>
    <row r="393" spans="1:9" ht="12.75">
      <c r="A393" s="88"/>
      <c r="B393" s="88"/>
      <c r="C393" s="51"/>
      <c r="D393" s="51"/>
      <c r="E393" s="45"/>
      <c r="F393" s="45"/>
      <c r="G393" s="45"/>
      <c r="H393" s="112"/>
      <c r="I393" s="120"/>
    </row>
    <row r="394" spans="1:9" ht="12.75">
      <c r="A394" s="43"/>
      <c r="B394" s="43"/>
      <c r="C394" s="49"/>
      <c r="D394" s="49"/>
      <c r="E394" s="43"/>
      <c r="F394" s="43"/>
      <c r="G394" s="43"/>
      <c r="H394" s="109"/>
      <c r="I394" s="118"/>
    </row>
    <row r="395" spans="1:9" ht="12.75">
      <c r="A395" s="108"/>
      <c r="B395" s="87"/>
      <c r="C395" s="50"/>
      <c r="D395" s="50"/>
      <c r="E395" s="44"/>
      <c r="F395" s="44"/>
      <c r="G395" s="44"/>
      <c r="H395" s="110"/>
      <c r="I395" s="119"/>
    </row>
    <row r="396" spans="1:9" ht="12.75">
      <c r="A396" s="87"/>
      <c r="B396" s="87"/>
      <c r="C396" s="50"/>
      <c r="D396" s="50"/>
      <c r="E396" s="44"/>
      <c r="F396" s="44"/>
      <c r="G396" s="44"/>
      <c r="H396" s="110"/>
      <c r="I396" s="119"/>
    </row>
    <row r="397" spans="1:9" ht="12.75">
      <c r="A397" s="87"/>
      <c r="B397" s="87"/>
      <c r="C397" s="50"/>
      <c r="D397" s="50"/>
      <c r="E397" s="44"/>
      <c r="F397" s="44"/>
      <c r="G397" s="44"/>
      <c r="H397" s="110"/>
      <c r="I397" s="119"/>
    </row>
    <row r="398" spans="1:9" ht="12.75">
      <c r="A398" s="87"/>
      <c r="B398" s="87"/>
      <c r="C398" s="50"/>
      <c r="D398" s="50"/>
      <c r="E398" s="44"/>
      <c r="F398" s="44"/>
      <c r="G398" s="44"/>
      <c r="H398" s="111"/>
      <c r="I398" s="119"/>
    </row>
    <row r="399" spans="1:9" ht="12.75">
      <c r="A399" s="88"/>
      <c r="B399" s="88"/>
      <c r="C399" s="51"/>
      <c r="D399" s="51"/>
      <c r="E399" s="45"/>
      <c r="F399" s="45"/>
      <c r="G399" s="45"/>
      <c r="H399" s="112"/>
      <c r="I399" s="120"/>
    </row>
    <row r="400" spans="1:9" ht="12.75">
      <c r="A400" s="43"/>
      <c r="B400" s="43"/>
      <c r="C400" s="49"/>
      <c r="D400" s="49"/>
      <c r="E400" s="43"/>
      <c r="F400" s="43"/>
      <c r="G400" s="43"/>
      <c r="H400" s="109"/>
      <c r="I400" s="118"/>
    </row>
    <row r="401" spans="1:9" ht="12.75">
      <c r="A401" s="108"/>
      <c r="B401" s="87"/>
      <c r="C401" s="50"/>
      <c r="D401" s="50"/>
      <c r="E401" s="44"/>
      <c r="F401" s="44"/>
      <c r="G401" s="44"/>
      <c r="H401" s="110"/>
      <c r="I401" s="119"/>
    </row>
    <row r="402" spans="1:9" ht="12.75">
      <c r="A402" s="87"/>
      <c r="B402" s="87"/>
      <c r="C402" s="50"/>
      <c r="D402" s="50"/>
      <c r="E402" s="44"/>
      <c r="F402" s="44"/>
      <c r="G402" s="44"/>
      <c r="H402" s="110"/>
      <c r="I402" s="119"/>
    </row>
    <row r="403" spans="1:9" ht="12.75">
      <c r="A403" s="87"/>
      <c r="B403" s="87"/>
      <c r="C403" s="50"/>
      <c r="D403" s="50"/>
      <c r="E403" s="44"/>
      <c r="F403" s="44"/>
      <c r="G403" s="44"/>
      <c r="H403" s="110"/>
      <c r="I403" s="119"/>
    </row>
    <row r="404" spans="1:9" ht="12.75">
      <c r="A404" s="87"/>
      <c r="B404" s="87"/>
      <c r="C404" s="50"/>
      <c r="D404" s="50"/>
      <c r="E404" s="44"/>
      <c r="F404" s="44"/>
      <c r="G404" s="44"/>
      <c r="H404" s="111"/>
      <c r="I404" s="119"/>
    </row>
    <row r="405" spans="1:9" ht="12.75">
      <c r="A405" s="88"/>
      <c r="B405" s="88"/>
      <c r="C405" s="51"/>
      <c r="D405" s="51"/>
      <c r="E405" s="45"/>
      <c r="F405" s="45"/>
      <c r="G405" s="45"/>
      <c r="H405" s="112"/>
      <c r="I405" s="120"/>
    </row>
    <row r="406" spans="1:9" ht="12.75">
      <c r="A406" s="43"/>
      <c r="B406" s="43"/>
      <c r="C406" s="49"/>
      <c r="D406" s="49"/>
      <c r="E406" s="43"/>
      <c r="F406" s="43"/>
      <c r="G406" s="43"/>
      <c r="H406" s="109"/>
      <c r="I406" s="118"/>
    </row>
    <row r="407" spans="1:9" ht="12.75">
      <c r="A407" s="108"/>
      <c r="B407" s="87"/>
      <c r="C407" s="50"/>
      <c r="D407" s="50"/>
      <c r="E407" s="44"/>
      <c r="F407" s="44"/>
      <c r="G407" s="44"/>
      <c r="H407" s="110"/>
      <c r="I407" s="119"/>
    </row>
    <row r="408" spans="1:9" ht="12.75">
      <c r="A408" s="87"/>
      <c r="B408" s="87"/>
      <c r="C408" s="50"/>
      <c r="D408" s="50"/>
      <c r="E408" s="44"/>
      <c r="F408" s="44"/>
      <c r="G408" s="44"/>
      <c r="H408" s="110"/>
      <c r="I408" s="119"/>
    </row>
    <row r="409" spans="1:9" ht="12.75">
      <c r="A409" s="87"/>
      <c r="B409" s="87"/>
      <c r="C409" s="50"/>
      <c r="D409" s="50"/>
      <c r="E409" s="44"/>
      <c r="F409" s="44"/>
      <c r="G409" s="44"/>
      <c r="H409" s="110"/>
      <c r="I409" s="119"/>
    </row>
    <row r="410" spans="1:9" ht="12.75">
      <c r="A410" s="87"/>
      <c r="B410" s="87"/>
      <c r="C410" s="50"/>
      <c r="D410" s="50"/>
      <c r="E410" s="44"/>
      <c r="F410" s="44"/>
      <c r="G410" s="44"/>
      <c r="H410" s="111"/>
      <c r="I410" s="119"/>
    </row>
    <row r="411" spans="1:9" ht="12.75">
      <c r="A411" s="88"/>
      <c r="B411" s="88"/>
      <c r="C411" s="51"/>
      <c r="D411" s="51"/>
      <c r="E411" s="45"/>
      <c r="F411" s="45"/>
      <c r="G411" s="45"/>
      <c r="H411" s="112"/>
      <c r="I411" s="120"/>
    </row>
    <row r="412" spans="1:9" ht="12.75">
      <c r="A412" s="43"/>
      <c r="B412" s="43"/>
      <c r="C412" s="49"/>
      <c r="D412" s="49"/>
      <c r="E412" s="43"/>
      <c r="F412" s="43"/>
      <c r="G412" s="43"/>
      <c r="H412" s="109"/>
      <c r="I412" s="118"/>
    </row>
    <row r="413" spans="1:9" ht="12.75">
      <c r="A413" s="108"/>
      <c r="B413" s="87"/>
      <c r="C413" s="50"/>
      <c r="D413" s="50"/>
      <c r="E413" s="44"/>
      <c r="F413" s="44"/>
      <c r="G413" s="44"/>
      <c r="H413" s="110"/>
      <c r="I413" s="119"/>
    </row>
    <row r="414" spans="1:9" ht="12.75">
      <c r="A414" s="87"/>
      <c r="B414" s="87"/>
      <c r="C414" s="50"/>
      <c r="D414" s="50"/>
      <c r="E414" s="44"/>
      <c r="F414" s="44"/>
      <c r="G414" s="44"/>
      <c r="H414" s="110"/>
      <c r="I414" s="119"/>
    </row>
    <row r="415" spans="1:9" ht="12.75">
      <c r="A415" s="87"/>
      <c r="B415" s="87"/>
      <c r="C415" s="50"/>
      <c r="D415" s="50"/>
      <c r="E415" s="44"/>
      <c r="F415" s="44"/>
      <c r="G415" s="44"/>
      <c r="H415" s="110"/>
      <c r="I415" s="119"/>
    </row>
    <row r="416" spans="1:9" ht="12.75">
      <c r="A416" s="87"/>
      <c r="B416" s="87"/>
      <c r="C416" s="50"/>
      <c r="D416" s="50"/>
      <c r="E416" s="44"/>
      <c r="F416" s="44"/>
      <c r="G416" s="44"/>
      <c r="H416" s="111"/>
      <c r="I416" s="119"/>
    </row>
    <row r="417" spans="1:9" ht="12.75">
      <c r="A417" s="88"/>
      <c r="B417" s="88"/>
      <c r="C417" s="51"/>
      <c r="D417" s="51"/>
      <c r="E417" s="45"/>
      <c r="F417" s="45"/>
      <c r="G417" s="45"/>
      <c r="H417" s="112"/>
      <c r="I417" s="120"/>
    </row>
    <row r="418" spans="1:9" ht="12.75">
      <c r="A418" s="43"/>
      <c r="B418" s="43"/>
      <c r="C418" s="49"/>
      <c r="D418" s="49"/>
      <c r="E418" s="43"/>
      <c r="F418" s="43"/>
      <c r="G418" s="43"/>
      <c r="H418" s="109"/>
      <c r="I418" s="118"/>
    </row>
    <row r="419" spans="1:9" ht="12.75">
      <c r="A419" s="108"/>
      <c r="B419" s="87"/>
      <c r="C419" s="50"/>
      <c r="D419" s="50"/>
      <c r="E419" s="44"/>
      <c r="F419" s="44"/>
      <c r="G419" s="44"/>
      <c r="H419" s="110"/>
      <c r="I419" s="119"/>
    </row>
    <row r="420" spans="1:9" ht="12.75">
      <c r="A420" s="87"/>
      <c r="B420" s="87"/>
      <c r="C420" s="50"/>
      <c r="D420" s="50"/>
      <c r="E420" s="44"/>
      <c r="F420" s="44"/>
      <c r="G420" s="44"/>
      <c r="H420" s="110"/>
      <c r="I420" s="119"/>
    </row>
    <row r="421" spans="1:9" ht="12.75">
      <c r="A421" s="87"/>
      <c r="B421" s="87"/>
      <c r="C421" s="50"/>
      <c r="D421" s="50"/>
      <c r="E421" s="44"/>
      <c r="F421" s="44"/>
      <c r="G421" s="44"/>
      <c r="H421" s="110"/>
      <c r="I421" s="119"/>
    </row>
    <row r="422" spans="1:9" ht="12.75">
      <c r="A422" s="87"/>
      <c r="B422" s="87"/>
      <c r="C422" s="50"/>
      <c r="D422" s="50"/>
      <c r="E422" s="44"/>
      <c r="F422" s="44"/>
      <c r="G422" s="44"/>
      <c r="H422" s="111"/>
      <c r="I422" s="119"/>
    </row>
    <row r="423" spans="1:9" ht="12.75">
      <c r="A423" s="88"/>
      <c r="B423" s="88"/>
      <c r="C423" s="51"/>
      <c r="D423" s="51"/>
      <c r="E423" s="45"/>
      <c r="F423" s="45"/>
      <c r="G423" s="45"/>
      <c r="H423" s="112"/>
      <c r="I423" s="120"/>
    </row>
    <row r="424" spans="1:9" ht="12.75">
      <c r="A424" s="43"/>
      <c r="B424" s="43"/>
      <c r="C424" s="49"/>
      <c r="D424" s="49"/>
      <c r="E424" s="43"/>
      <c r="F424" s="43"/>
      <c r="G424" s="43"/>
      <c r="H424" s="109"/>
      <c r="I424" s="118"/>
    </row>
    <row r="425" spans="1:9" ht="12.75">
      <c r="A425" s="108"/>
      <c r="B425" s="87"/>
      <c r="C425" s="50"/>
      <c r="D425" s="50"/>
      <c r="E425" s="44"/>
      <c r="F425" s="44"/>
      <c r="G425" s="44"/>
      <c r="H425" s="110"/>
      <c r="I425" s="119"/>
    </row>
    <row r="426" spans="1:9" ht="12.75">
      <c r="A426" s="87"/>
      <c r="B426" s="87"/>
      <c r="C426" s="50"/>
      <c r="D426" s="50"/>
      <c r="E426" s="44"/>
      <c r="F426" s="44"/>
      <c r="G426" s="44"/>
      <c r="H426" s="110"/>
      <c r="I426" s="119"/>
    </row>
    <row r="427" spans="1:9" ht="12.75">
      <c r="A427" s="87"/>
      <c r="B427" s="87"/>
      <c r="C427" s="50"/>
      <c r="D427" s="50"/>
      <c r="E427" s="44"/>
      <c r="F427" s="44"/>
      <c r="G427" s="44"/>
      <c r="H427" s="110"/>
      <c r="I427" s="119"/>
    </row>
    <row r="428" spans="1:9" ht="12.75">
      <c r="A428" s="87"/>
      <c r="B428" s="87"/>
      <c r="C428" s="50"/>
      <c r="D428" s="50"/>
      <c r="E428" s="44"/>
      <c r="F428" s="44"/>
      <c r="G428" s="44"/>
      <c r="H428" s="111"/>
      <c r="I428" s="119"/>
    </row>
    <row r="429" spans="1:9" ht="12.75">
      <c r="A429" s="88"/>
      <c r="B429" s="88"/>
      <c r="C429" s="51"/>
      <c r="D429" s="51"/>
      <c r="E429" s="45"/>
      <c r="F429" s="45"/>
      <c r="G429" s="45"/>
      <c r="H429" s="112"/>
      <c r="I429" s="120"/>
    </row>
    <row r="430" spans="1:9" ht="12.75">
      <c r="A430" s="43"/>
      <c r="B430" s="43"/>
      <c r="C430" s="49"/>
      <c r="D430" s="49"/>
      <c r="E430" s="43"/>
      <c r="F430" s="43"/>
      <c r="G430" s="43"/>
      <c r="H430" s="109"/>
      <c r="I430" s="118"/>
    </row>
    <row r="431" spans="1:9" ht="12.75">
      <c r="A431" s="108"/>
      <c r="B431" s="87"/>
      <c r="C431" s="50"/>
      <c r="D431" s="50"/>
      <c r="E431" s="44"/>
      <c r="F431" s="44"/>
      <c r="G431" s="44"/>
      <c r="H431" s="110"/>
      <c r="I431" s="119"/>
    </row>
    <row r="432" spans="1:9" ht="12.75">
      <c r="A432" s="87"/>
      <c r="B432" s="87"/>
      <c r="C432" s="50"/>
      <c r="D432" s="50"/>
      <c r="E432" s="44"/>
      <c r="F432" s="44"/>
      <c r="G432" s="44"/>
      <c r="H432" s="110"/>
      <c r="I432" s="119"/>
    </row>
    <row r="433" spans="1:9" ht="12.75">
      <c r="A433" s="87"/>
      <c r="B433" s="87"/>
      <c r="C433" s="50"/>
      <c r="D433" s="50"/>
      <c r="E433" s="44"/>
      <c r="F433" s="44"/>
      <c r="G433" s="44"/>
      <c r="H433" s="110"/>
      <c r="I433" s="119"/>
    </row>
    <row r="434" spans="1:9" ht="12.75">
      <c r="A434" s="87"/>
      <c r="B434" s="87"/>
      <c r="C434" s="50"/>
      <c r="D434" s="50"/>
      <c r="E434" s="44"/>
      <c r="F434" s="44"/>
      <c r="G434" s="44"/>
      <c r="H434" s="111"/>
      <c r="I434" s="119"/>
    </row>
    <row r="435" spans="1:9" ht="12.75">
      <c r="A435" s="88"/>
      <c r="B435" s="88"/>
      <c r="C435" s="51"/>
      <c r="D435" s="51"/>
      <c r="E435" s="45"/>
      <c r="F435" s="45"/>
      <c r="G435" s="45"/>
      <c r="H435" s="112"/>
      <c r="I435" s="120"/>
    </row>
    <row r="436" spans="1:9" ht="12.75">
      <c r="A436" s="43"/>
      <c r="B436" s="43"/>
      <c r="C436" s="49"/>
      <c r="D436" s="49"/>
      <c r="E436" s="43"/>
      <c r="F436" s="43"/>
      <c r="G436" s="43"/>
      <c r="H436" s="109"/>
      <c r="I436" s="118"/>
    </row>
    <row r="437" spans="1:9" ht="12.75">
      <c r="A437" s="108"/>
      <c r="B437" s="87"/>
      <c r="C437" s="50"/>
      <c r="D437" s="50"/>
      <c r="E437" s="44"/>
      <c r="F437" s="44"/>
      <c r="G437" s="44"/>
      <c r="H437" s="110"/>
      <c r="I437" s="119"/>
    </row>
    <row r="438" spans="1:9" ht="12.75">
      <c r="A438" s="87"/>
      <c r="B438" s="87"/>
      <c r="C438" s="50"/>
      <c r="D438" s="50"/>
      <c r="E438" s="44"/>
      <c r="F438" s="44"/>
      <c r="G438" s="44"/>
      <c r="H438" s="110"/>
      <c r="I438" s="119"/>
    </row>
    <row r="439" spans="1:9" ht="12.75">
      <c r="A439" s="87"/>
      <c r="B439" s="87"/>
      <c r="C439" s="50"/>
      <c r="D439" s="50"/>
      <c r="E439" s="44"/>
      <c r="F439" s="44"/>
      <c r="G439" s="44"/>
      <c r="H439" s="110"/>
      <c r="I439" s="119"/>
    </row>
    <row r="440" spans="1:9" ht="12.75">
      <c r="A440" s="87"/>
      <c r="B440" s="87"/>
      <c r="C440" s="50"/>
      <c r="D440" s="50"/>
      <c r="E440" s="44"/>
      <c r="F440" s="44"/>
      <c r="G440" s="44"/>
      <c r="H440" s="111"/>
      <c r="I440" s="119"/>
    </row>
    <row r="441" spans="1:9" ht="12.75">
      <c r="A441" s="88"/>
      <c r="B441" s="88"/>
      <c r="C441" s="51"/>
      <c r="D441" s="51"/>
      <c r="E441" s="45"/>
      <c r="F441" s="45"/>
      <c r="G441" s="45"/>
      <c r="H441" s="112"/>
      <c r="I441" s="120"/>
    </row>
    <row r="442" spans="1:9" ht="12.75">
      <c r="A442" s="43"/>
      <c r="B442" s="43"/>
      <c r="C442" s="49"/>
      <c r="D442" s="49"/>
      <c r="E442" s="43"/>
      <c r="F442" s="43"/>
      <c r="G442" s="43"/>
      <c r="H442" s="109"/>
      <c r="I442" s="118"/>
    </row>
    <row r="443" spans="1:9" ht="12.75">
      <c r="A443" s="108"/>
      <c r="B443" s="87"/>
      <c r="C443" s="50"/>
      <c r="D443" s="50"/>
      <c r="E443" s="44"/>
      <c r="F443" s="44"/>
      <c r="G443" s="44"/>
      <c r="H443" s="110"/>
      <c r="I443" s="119"/>
    </row>
    <row r="444" spans="1:9" ht="12.75">
      <c r="A444" s="87"/>
      <c r="B444" s="87"/>
      <c r="C444" s="50"/>
      <c r="D444" s="50"/>
      <c r="E444" s="44"/>
      <c r="F444" s="44"/>
      <c r="G444" s="44"/>
      <c r="H444" s="110"/>
      <c r="I444" s="119"/>
    </row>
    <row r="445" spans="1:9" ht="12.75">
      <c r="A445" s="87"/>
      <c r="B445" s="87"/>
      <c r="C445" s="50"/>
      <c r="D445" s="50"/>
      <c r="E445" s="44"/>
      <c r="F445" s="44"/>
      <c r="G445" s="44"/>
      <c r="H445" s="110"/>
      <c r="I445" s="119"/>
    </row>
    <row r="446" spans="1:9" ht="12.75">
      <c r="A446" s="87"/>
      <c r="B446" s="87"/>
      <c r="C446" s="50"/>
      <c r="D446" s="50"/>
      <c r="E446" s="44"/>
      <c r="F446" s="44"/>
      <c r="G446" s="44"/>
      <c r="H446" s="111"/>
      <c r="I446" s="119"/>
    </row>
    <row r="447" spans="1:9" ht="12.75">
      <c r="A447" s="88"/>
      <c r="B447" s="88"/>
      <c r="C447" s="51"/>
      <c r="D447" s="51"/>
      <c r="E447" s="45"/>
      <c r="F447" s="45"/>
      <c r="G447" s="45"/>
      <c r="H447" s="112"/>
      <c r="I447" s="120"/>
    </row>
    <row r="448" spans="1:9" ht="12.75">
      <c r="A448" s="43"/>
      <c r="B448" s="43"/>
      <c r="C448" s="49"/>
      <c r="D448" s="49"/>
      <c r="E448" s="43"/>
      <c r="F448" s="43"/>
      <c r="G448" s="43"/>
      <c r="H448" s="109"/>
      <c r="I448" s="118"/>
    </row>
    <row r="449" spans="1:9" ht="12.75">
      <c r="A449" s="108"/>
      <c r="B449" s="87"/>
      <c r="C449" s="50"/>
      <c r="D449" s="50"/>
      <c r="E449" s="44"/>
      <c r="F449" s="44"/>
      <c r="G449" s="44"/>
      <c r="H449" s="110"/>
      <c r="I449" s="119"/>
    </row>
    <row r="450" spans="1:9" ht="12.75">
      <c r="A450" s="87"/>
      <c r="B450" s="87"/>
      <c r="C450" s="50"/>
      <c r="D450" s="50"/>
      <c r="E450" s="44"/>
      <c r="F450" s="44"/>
      <c r="G450" s="44"/>
      <c r="H450" s="110"/>
      <c r="I450" s="119"/>
    </row>
    <row r="451" spans="1:9" ht="12.75">
      <c r="A451" s="87"/>
      <c r="B451" s="87"/>
      <c r="C451" s="50"/>
      <c r="D451" s="50"/>
      <c r="E451" s="44"/>
      <c r="F451" s="44"/>
      <c r="G451" s="44"/>
      <c r="H451" s="110"/>
      <c r="I451" s="119"/>
    </row>
    <row r="452" spans="1:9" ht="12.75">
      <c r="A452" s="87"/>
      <c r="B452" s="87"/>
      <c r="C452" s="50"/>
      <c r="D452" s="50"/>
      <c r="E452" s="44"/>
      <c r="F452" s="44"/>
      <c r="G452" s="44"/>
      <c r="H452" s="111"/>
      <c r="I452" s="119"/>
    </row>
    <row r="453" spans="1:9" ht="12.75">
      <c r="A453" s="88"/>
      <c r="B453" s="88"/>
      <c r="C453" s="51"/>
      <c r="D453" s="51"/>
      <c r="E453" s="45"/>
      <c r="F453" s="45"/>
      <c r="G453" s="45"/>
      <c r="H453" s="112"/>
      <c r="I453" s="120"/>
    </row>
    <row r="454" spans="1:9" ht="12.75">
      <c r="A454" s="43"/>
      <c r="B454" s="43"/>
      <c r="C454" s="49"/>
      <c r="D454" s="49"/>
      <c r="E454" s="43"/>
      <c r="F454" s="43"/>
      <c r="G454" s="43"/>
      <c r="H454" s="109"/>
      <c r="I454" s="118"/>
    </row>
    <row r="455" spans="1:9" ht="12.75">
      <c r="A455" s="108"/>
      <c r="B455" s="87"/>
      <c r="C455" s="50"/>
      <c r="D455" s="50"/>
      <c r="E455" s="44"/>
      <c r="F455" s="44"/>
      <c r="G455" s="44"/>
      <c r="H455" s="110"/>
      <c r="I455" s="119"/>
    </row>
    <row r="456" spans="1:9" ht="12.75">
      <c r="A456" s="87"/>
      <c r="B456" s="87"/>
      <c r="C456" s="50"/>
      <c r="D456" s="50"/>
      <c r="E456" s="44"/>
      <c r="F456" s="44"/>
      <c r="G456" s="44"/>
      <c r="H456" s="110"/>
      <c r="I456" s="119"/>
    </row>
    <row r="457" spans="1:9" ht="12.75">
      <c r="A457" s="87"/>
      <c r="B457" s="87"/>
      <c r="C457" s="50"/>
      <c r="D457" s="50"/>
      <c r="E457" s="44"/>
      <c r="F457" s="44"/>
      <c r="G457" s="44"/>
      <c r="H457" s="110"/>
      <c r="I457" s="119"/>
    </row>
    <row r="458" spans="1:9" ht="12.75">
      <c r="A458" s="87"/>
      <c r="B458" s="87"/>
      <c r="C458" s="50"/>
      <c r="D458" s="50"/>
      <c r="E458" s="44"/>
      <c r="F458" s="44"/>
      <c r="G458" s="44"/>
      <c r="H458" s="111"/>
      <c r="I458" s="119"/>
    </row>
    <row r="459" spans="1:9" ht="12.75">
      <c r="A459" s="88"/>
      <c r="B459" s="88"/>
      <c r="C459" s="51"/>
      <c r="D459" s="51"/>
      <c r="E459" s="45"/>
      <c r="F459" s="45"/>
      <c r="G459" s="45"/>
      <c r="H459" s="112"/>
      <c r="I459" s="120"/>
    </row>
    <row r="460" spans="1:9" ht="12.75">
      <c r="A460" s="43"/>
      <c r="B460" s="43"/>
      <c r="C460" s="49"/>
      <c r="D460" s="49"/>
      <c r="E460" s="43"/>
      <c r="F460" s="43"/>
      <c r="G460" s="43"/>
      <c r="H460" s="109"/>
      <c r="I460" s="118"/>
    </row>
    <row r="461" spans="1:9" ht="12.75">
      <c r="A461" s="108"/>
      <c r="B461" s="87"/>
      <c r="C461" s="50"/>
      <c r="D461" s="50"/>
      <c r="E461" s="44"/>
      <c r="F461" s="44"/>
      <c r="G461" s="44"/>
      <c r="H461" s="110"/>
      <c r="I461" s="119"/>
    </row>
    <row r="462" spans="1:9" ht="12.75">
      <c r="A462" s="87"/>
      <c r="B462" s="87"/>
      <c r="C462" s="50"/>
      <c r="D462" s="50"/>
      <c r="E462" s="44"/>
      <c r="F462" s="44"/>
      <c r="G462" s="44"/>
      <c r="H462" s="110"/>
      <c r="I462" s="119"/>
    </row>
    <row r="463" spans="1:9" ht="12.75">
      <c r="A463" s="87"/>
      <c r="B463" s="87"/>
      <c r="C463" s="50"/>
      <c r="D463" s="50"/>
      <c r="E463" s="44"/>
      <c r="F463" s="44"/>
      <c r="G463" s="44"/>
      <c r="H463" s="110"/>
      <c r="I463" s="119"/>
    </row>
    <row r="464" spans="1:9" ht="12.75">
      <c r="A464" s="87"/>
      <c r="B464" s="87"/>
      <c r="C464" s="50"/>
      <c r="D464" s="50"/>
      <c r="E464" s="44"/>
      <c r="F464" s="44"/>
      <c r="G464" s="44"/>
      <c r="H464" s="111"/>
      <c r="I464" s="119"/>
    </row>
    <row r="465" spans="1:9" ht="12.75">
      <c r="A465" s="88"/>
      <c r="B465" s="88"/>
      <c r="C465" s="51"/>
      <c r="D465" s="51"/>
      <c r="E465" s="45"/>
      <c r="F465" s="45"/>
      <c r="G465" s="45"/>
      <c r="H465" s="112"/>
      <c r="I465" s="120"/>
    </row>
    <row r="466" spans="1:9" ht="12.75">
      <c r="A466" s="43"/>
      <c r="B466" s="43"/>
      <c r="C466" s="49"/>
      <c r="D466" s="49"/>
      <c r="E466" s="43"/>
      <c r="F466" s="43"/>
      <c r="G466" s="43"/>
      <c r="H466" s="109"/>
      <c r="I466" s="118"/>
    </row>
    <row r="467" spans="1:9" ht="12.75">
      <c r="A467" s="108"/>
      <c r="B467" s="87"/>
      <c r="C467" s="50"/>
      <c r="D467" s="50"/>
      <c r="E467" s="44"/>
      <c r="F467" s="44"/>
      <c r="G467" s="44"/>
      <c r="H467" s="110"/>
      <c r="I467" s="119"/>
    </row>
    <row r="468" spans="1:9" ht="12.75">
      <c r="A468" s="87"/>
      <c r="B468" s="87"/>
      <c r="C468" s="50"/>
      <c r="D468" s="50"/>
      <c r="E468" s="44"/>
      <c r="F468" s="44"/>
      <c r="G468" s="44"/>
      <c r="H468" s="110"/>
      <c r="I468" s="119"/>
    </row>
    <row r="469" spans="1:9" ht="12.75">
      <c r="A469" s="87"/>
      <c r="B469" s="87"/>
      <c r="C469" s="50"/>
      <c r="D469" s="50"/>
      <c r="E469" s="44"/>
      <c r="F469" s="44"/>
      <c r="G469" s="44"/>
      <c r="H469" s="110"/>
      <c r="I469" s="119"/>
    </row>
    <row r="470" spans="1:9" ht="12.75">
      <c r="A470" s="87"/>
      <c r="B470" s="87"/>
      <c r="C470" s="50"/>
      <c r="D470" s="50"/>
      <c r="E470" s="44"/>
      <c r="F470" s="44"/>
      <c r="G470" s="44"/>
      <c r="H470" s="111"/>
      <c r="I470" s="119"/>
    </row>
    <row r="471" spans="1:9" ht="12.75">
      <c r="A471" s="88"/>
      <c r="B471" s="88"/>
      <c r="C471" s="51"/>
      <c r="D471" s="51"/>
      <c r="E471" s="45"/>
      <c r="F471" s="45"/>
      <c r="G471" s="45"/>
      <c r="H471" s="112"/>
      <c r="I471" s="120"/>
    </row>
    <row r="472" spans="1:9" ht="12.75">
      <c r="A472" s="43"/>
      <c r="B472" s="43"/>
      <c r="C472" s="49"/>
      <c r="D472" s="49"/>
      <c r="E472" s="43"/>
      <c r="F472" s="43"/>
      <c r="G472" s="43"/>
      <c r="H472" s="109">
        <v>35563</v>
      </c>
      <c r="I472" s="118">
        <f>YEAR(H472)</f>
        <v>1997</v>
      </c>
    </row>
    <row r="473" spans="1:9" ht="12.75">
      <c r="A473" s="108"/>
      <c r="B473" s="87"/>
      <c r="C473" s="50"/>
      <c r="D473" s="50"/>
      <c r="E473" s="44"/>
      <c r="F473" s="44"/>
      <c r="G473" s="44"/>
      <c r="H473" s="110">
        <v>36079</v>
      </c>
      <c r="I473" s="119">
        <f>YEAR(H473)</f>
        <v>1998</v>
      </c>
    </row>
    <row r="474" spans="1:9" ht="12.75">
      <c r="A474" s="87"/>
      <c r="B474" s="87"/>
      <c r="C474" s="50"/>
      <c r="D474" s="50"/>
      <c r="E474" s="44"/>
      <c r="F474" s="44"/>
      <c r="G474" s="44"/>
      <c r="H474" s="110">
        <v>36485</v>
      </c>
      <c r="I474" s="119">
        <f>YEAR(H474)</f>
        <v>1999</v>
      </c>
    </row>
    <row r="475" spans="1:9" ht="12.75">
      <c r="A475" s="87"/>
      <c r="B475" s="87"/>
      <c r="C475" s="50"/>
      <c r="D475" s="50"/>
      <c r="E475" s="44"/>
      <c r="F475" s="44"/>
      <c r="G475" s="44"/>
      <c r="H475" s="110">
        <v>36725</v>
      </c>
      <c r="I475" s="119">
        <f>YEAR(H475)</f>
        <v>2000</v>
      </c>
    </row>
    <row r="476" spans="1:9" ht="12.75">
      <c r="A476" s="87"/>
      <c r="B476" s="87"/>
      <c r="C476" s="50"/>
      <c r="D476" s="50"/>
      <c r="E476" s="44"/>
      <c r="F476" s="44"/>
      <c r="G476" s="44"/>
      <c r="H476" s="111"/>
      <c r="I476" s="119"/>
    </row>
    <row r="477" spans="1:9" ht="12.75">
      <c r="A477" s="88"/>
      <c r="B477" s="88"/>
      <c r="C477" s="51"/>
      <c r="D477" s="51"/>
      <c r="E477" s="45"/>
      <c r="F477" s="45"/>
      <c r="G477" s="45"/>
      <c r="H477" s="112"/>
      <c r="I477" s="120"/>
    </row>
    <row r="478" spans="1:9" ht="12.75">
      <c r="A478" s="43"/>
      <c r="B478" s="43"/>
      <c r="C478" s="49"/>
      <c r="D478" s="49"/>
      <c r="E478" s="43"/>
      <c r="F478" s="43"/>
      <c r="G478" s="43"/>
      <c r="H478" s="109">
        <v>36711</v>
      </c>
      <c r="I478" s="118">
        <f aca="true" t="shared" si="4" ref="I478:I489">YEAR(H478)</f>
        <v>2000</v>
      </c>
    </row>
    <row r="479" spans="1:9" ht="12.75">
      <c r="A479" s="108"/>
      <c r="B479" s="87"/>
      <c r="C479" s="50"/>
      <c r="D479" s="50"/>
      <c r="E479" s="44"/>
      <c r="F479" s="44"/>
      <c r="G479" s="44"/>
      <c r="H479" s="110">
        <v>36312</v>
      </c>
      <c r="I479" s="119">
        <f t="shared" si="4"/>
        <v>1999</v>
      </c>
    </row>
    <row r="480" spans="1:9" ht="12.75">
      <c r="A480" s="87"/>
      <c r="B480" s="87"/>
      <c r="C480" s="50"/>
      <c r="D480" s="50"/>
      <c r="E480" s="44"/>
      <c r="F480" s="44"/>
      <c r="G480" s="44"/>
      <c r="H480" s="110">
        <v>37560</v>
      </c>
      <c r="I480" s="119">
        <f t="shared" si="4"/>
        <v>2002</v>
      </c>
    </row>
    <row r="481" spans="1:9" ht="12.75">
      <c r="A481" s="87"/>
      <c r="B481" s="87"/>
      <c r="C481" s="50"/>
      <c r="D481" s="50"/>
      <c r="E481" s="44"/>
      <c r="F481" s="44"/>
      <c r="G481" s="44"/>
      <c r="H481" s="110">
        <v>36724</v>
      </c>
      <c r="I481" s="119">
        <f t="shared" si="4"/>
        <v>2000</v>
      </c>
    </row>
    <row r="482" spans="1:9" ht="12.75">
      <c r="A482" s="87"/>
      <c r="B482" s="87"/>
      <c r="C482" s="50"/>
      <c r="D482" s="50"/>
      <c r="E482" s="44"/>
      <c r="F482" s="44"/>
      <c r="G482" s="44"/>
      <c r="H482" s="111">
        <v>36881</v>
      </c>
      <c r="I482" s="119">
        <f t="shared" si="4"/>
        <v>2000</v>
      </c>
    </row>
    <row r="483" spans="1:9" ht="12.75">
      <c r="A483" s="88"/>
      <c r="B483" s="88"/>
      <c r="C483" s="51"/>
      <c r="D483" s="51"/>
      <c r="E483" s="45"/>
      <c r="F483" s="45"/>
      <c r="G483" s="45"/>
      <c r="H483" s="112">
        <v>37687</v>
      </c>
      <c r="I483" s="120">
        <f t="shared" si="4"/>
        <v>2003</v>
      </c>
    </row>
    <row r="484" spans="1:9" ht="12.75">
      <c r="A484" s="43"/>
      <c r="B484" s="43"/>
      <c r="C484" s="49"/>
      <c r="D484" s="49"/>
      <c r="E484" s="43"/>
      <c r="F484" s="43"/>
      <c r="G484" s="43"/>
      <c r="H484" s="109">
        <v>36262</v>
      </c>
      <c r="I484" s="118">
        <f t="shared" si="4"/>
        <v>1999</v>
      </c>
    </row>
    <row r="485" spans="1:9" ht="12.75">
      <c r="A485" s="108"/>
      <c r="B485" s="87"/>
      <c r="C485" s="50"/>
      <c r="D485" s="50"/>
      <c r="E485" s="44"/>
      <c r="F485" s="44"/>
      <c r="G485" s="44"/>
      <c r="H485" s="110">
        <v>36397</v>
      </c>
      <c r="I485" s="119">
        <f t="shared" si="4"/>
        <v>1999</v>
      </c>
    </row>
    <row r="486" spans="1:9" ht="12.75">
      <c r="A486" s="87"/>
      <c r="B486" s="87"/>
      <c r="C486" s="50"/>
      <c r="D486" s="50"/>
      <c r="E486" s="44"/>
      <c r="F486" s="44"/>
      <c r="G486" s="44"/>
      <c r="H486" s="110">
        <v>36502</v>
      </c>
      <c r="I486" s="119">
        <f t="shared" si="4"/>
        <v>1999</v>
      </c>
    </row>
    <row r="487" spans="1:9" ht="12.75">
      <c r="A487" s="87"/>
      <c r="B487" s="87"/>
      <c r="C487" s="50"/>
      <c r="D487" s="50"/>
      <c r="E487" s="44"/>
      <c r="F487" s="44"/>
      <c r="G487" s="44"/>
      <c r="H487" s="110">
        <v>36485</v>
      </c>
      <c r="I487" s="119">
        <f t="shared" si="4"/>
        <v>1999</v>
      </c>
    </row>
    <row r="488" spans="1:9" ht="12.75">
      <c r="A488" s="87"/>
      <c r="B488" s="87"/>
      <c r="C488" s="50"/>
      <c r="D488" s="50"/>
      <c r="E488" s="44"/>
      <c r="F488" s="44"/>
      <c r="G488" s="44"/>
      <c r="H488" s="111">
        <v>36725</v>
      </c>
      <c r="I488" s="119">
        <f t="shared" si="4"/>
        <v>2000</v>
      </c>
    </row>
    <row r="489" spans="1:9" ht="12.75">
      <c r="A489" s="88"/>
      <c r="B489" s="88"/>
      <c r="C489" s="51"/>
      <c r="D489" s="51"/>
      <c r="E489" s="45"/>
      <c r="F489" s="45"/>
      <c r="G489" s="45"/>
      <c r="H489" s="112">
        <v>36707</v>
      </c>
      <c r="I489" s="120">
        <f t="shared" si="4"/>
        <v>2000</v>
      </c>
    </row>
    <row r="490" spans="1:9" ht="12.75">
      <c r="A490" s="43"/>
      <c r="B490" s="43"/>
      <c r="C490" s="49"/>
      <c r="D490" s="49"/>
      <c r="E490" s="43"/>
      <c r="F490" s="43"/>
      <c r="G490" s="43"/>
      <c r="H490" s="109"/>
      <c r="I490" s="118"/>
    </row>
    <row r="491" spans="1:9" ht="12.75">
      <c r="A491" s="108"/>
      <c r="B491" s="87"/>
      <c r="C491" s="50"/>
      <c r="D491" s="50"/>
      <c r="E491" s="44"/>
      <c r="F491" s="44"/>
      <c r="G491" s="44"/>
      <c r="H491" s="110"/>
      <c r="I491" s="119"/>
    </row>
    <row r="492" spans="1:9" ht="12.75">
      <c r="A492" s="87"/>
      <c r="B492" s="87"/>
      <c r="C492" s="50"/>
      <c r="D492" s="50"/>
      <c r="E492" s="44"/>
      <c r="F492" s="44"/>
      <c r="G492" s="44"/>
      <c r="H492" s="110"/>
      <c r="I492" s="119"/>
    </row>
    <row r="493" spans="1:9" ht="12.75">
      <c r="A493" s="87"/>
      <c r="B493" s="87"/>
      <c r="C493" s="50"/>
      <c r="D493" s="50"/>
      <c r="E493" s="44"/>
      <c r="F493" s="44"/>
      <c r="G493" s="44"/>
      <c r="H493" s="110"/>
      <c r="I493" s="119"/>
    </row>
    <row r="494" spans="1:9" ht="12.75">
      <c r="A494" s="87"/>
      <c r="B494" s="87"/>
      <c r="C494" s="50"/>
      <c r="D494" s="50"/>
      <c r="E494" s="44"/>
      <c r="F494" s="44"/>
      <c r="G494" s="44"/>
      <c r="H494" s="111"/>
      <c r="I494" s="119"/>
    </row>
    <row r="495" spans="1:9" ht="12.75">
      <c r="A495" s="88"/>
      <c r="B495" s="88"/>
      <c r="C495" s="51"/>
      <c r="D495" s="51"/>
      <c r="E495" s="45"/>
      <c r="F495" s="45"/>
      <c r="G495" s="45"/>
      <c r="H495" s="112"/>
      <c r="I495" s="120"/>
    </row>
    <row r="496" spans="1:9" ht="12.75">
      <c r="A496" s="43"/>
      <c r="B496" s="43"/>
      <c r="C496" s="49"/>
      <c r="D496" s="49"/>
      <c r="E496" s="43"/>
      <c r="F496" s="43"/>
      <c r="G496" s="43"/>
      <c r="H496" s="109"/>
      <c r="I496" s="118"/>
    </row>
    <row r="497" spans="1:9" ht="12.75">
      <c r="A497" s="108"/>
      <c r="B497" s="87"/>
      <c r="C497" s="50"/>
      <c r="D497" s="50"/>
      <c r="E497" s="44"/>
      <c r="F497" s="44"/>
      <c r="G497" s="44"/>
      <c r="H497" s="110"/>
      <c r="I497" s="119"/>
    </row>
    <row r="498" spans="1:9" ht="12.75">
      <c r="A498" s="87"/>
      <c r="B498" s="87"/>
      <c r="C498" s="50"/>
      <c r="D498" s="50"/>
      <c r="E498" s="44"/>
      <c r="F498" s="44"/>
      <c r="G498" s="44"/>
      <c r="H498" s="110"/>
      <c r="I498" s="119"/>
    </row>
    <row r="499" spans="1:9" ht="12.75">
      <c r="A499" s="87"/>
      <c r="B499" s="87"/>
      <c r="C499" s="50"/>
      <c r="D499" s="50"/>
      <c r="E499" s="44"/>
      <c r="F499" s="44"/>
      <c r="G499" s="44"/>
      <c r="H499" s="110"/>
      <c r="I499" s="119"/>
    </row>
    <row r="500" spans="1:9" ht="12.75">
      <c r="A500" s="87"/>
      <c r="B500" s="87"/>
      <c r="C500" s="50"/>
      <c r="D500" s="50"/>
      <c r="E500" s="44"/>
      <c r="F500" s="44"/>
      <c r="G500" s="44"/>
      <c r="H500" s="111"/>
      <c r="I500" s="119"/>
    </row>
    <row r="501" spans="1:9" ht="12.75">
      <c r="A501" s="88"/>
      <c r="B501" s="88"/>
      <c r="C501" s="51"/>
      <c r="D501" s="51"/>
      <c r="E501" s="45"/>
      <c r="F501" s="45"/>
      <c r="G501" s="45"/>
      <c r="H501" s="112"/>
      <c r="I501" s="120"/>
    </row>
    <row r="502" spans="1:9" ht="12.75">
      <c r="A502" s="43"/>
      <c r="B502" s="43"/>
      <c r="C502" s="49"/>
      <c r="D502" s="49"/>
      <c r="E502" s="43"/>
      <c r="F502" s="43"/>
      <c r="G502" s="43"/>
      <c r="H502" s="109"/>
      <c r="I502" s="118"/>
    </row>
    <row r="503" spans="1:9" ht="12.75">
      <c r="A503" s="108"/>
      <c r="B503" s="87"/>
      <c r="C503" s="50"/>
      <c r="D503" s="50"/>
      <c r="E503" s="44"/>
      <c r="F503" s="44"/>
      <c r="G503" s="44"/>
      <c r="H503" s="110"/>
      <c r="I503" s="119"/>
    </row>
    <row r="504" spans="1:9" ht="12.75">
      <c r="A504" s="87"/>
      <c r="B504" s="87"/>
      <c r="C504" s="50"/>
      <c r="D504" s="50"/>
      <c r="E504" s="44"/>
      <c r="F504" s="44"/>
      <c r="G504" s="44"/>
      <c r="H504" s="110"/>
      <c r="I504" s="119"/>
    </row>
    <row r="505" spans="1:9" ht="12.75">
      <c r="A505" s="87"/>
      <c r="B505" s="87"/>
      <c r="C505" s="50"/>
      <c r="D505" s="50"/>
      <c r="E505" s="44"/>
      <c r="F505" s="44"/>
      <c r="G505" s="44"/>
      <c r="H505" s="110"/>
      <c r="I505" s="119"/>
    </row>
    <row r="506" spans="1:9" ht="12.75">
      <c r="A506" s="87"/>
      <c r="B506" s="87"/>
      <c r="C506" s="50"/>
      <c r="D506" s="50"/>
      <c r="E506" s="44"/>
      <c r="F506" s="44"/>
      <c r="G506" s="44"/>
      <c r="H506" s="111"/>
      <c r="I506" s="119"/>
    </row>
    <row r="507" spans="1:9" ht="12.75">
      <c r="A507" s="88"/>
      <c r="B507" s="88"/>
      <c r="C507" s="51"/>
      <c r="D507" s="51"/>
      <c r="E507" s="45"/>
      <c r="F507" s="45"/>
      <c r="G507" s="45"/>
      <c r="H507" s="112"/>
      <c r="I507" s="120"/>
    </row>
    <row r="508" spans="1:9" ht="12.75">
      <c r="A508" s="43"/>
      <c r="B508" s="43"/>
      <c r="C508" s="49"/>
      <c r="D508" s="49"/>
      <c r="E508" s="43"/>
      <c r="F508" s="43"/>
      <c r="G508" s="43"/>
      <c r="H508" s="109"/>
      <c r="I508" s="118"/>
    </row>
    <row r="509" spans="1:9" ht="12.75">
      <c r="A509" s="108"/>
      <c r="B509" s="87"/>
      <c r="C509" s="50"/>
      <c r="D509" s="50"/>
      <c r="E509" s="44"/>
      <c r="F509" s="44"/>
      <c r="G509" s="44"/>
      <c r="H509" s="110"/>
      <c r="I509" s="119"/>
    </row>
    <row r="510" spans="1:9" ht="12.75">
      <c r="A510" s="87"/>
      <c r="B510" s="87"/>
      <c r="C510" s="50"/>
      <c r="D510" s="50"/>
      <c r="E510" s="44"/>
      <c r="F510" s="44"/>
      <c r="G510" s="44"/>
      <c r="H510" s="110"/>
      <c r="I510" s="119"/>
    </row>
    <row r="511" spans="1:9" ht="12.75">
      <c r="A511" s="87"/>
      <c r="B511" s="87"/>
      <c r="C511" s="50"/>
      <c r="D511" s="50"/>
      <c r="E511" s="44"/>
      <c r="F511" s="44"/>
      <c r="G511" s="44"/>
      <c r="H511" s="110"/>
      <c r="I511" s="119"/>
    </row>
    <row r="512" spans="1:9" ht="12.75">
      <c r="A512" s="87"/>
      <c r="B512" s="87"/>
      <c r="C512" s="50"/>
      <c r="D512" s="50"/>
      <c r="E512" s="44"/>
      <c r="F512" s="44"/>
      <c r="G512" s="44"/>
      <c r="H512" s="111"/>
      <c r="I512" s="119"/>
    </row>
    <row r="513" spans="1:9" ht="12.75">
      <c r="A513" s="88"/>
      <c r="B513" s="88"/>
      <c r="C513" s="51"/>
      <c r="D513" s="51"/>
      <c r="E513" s="45"/>
      <c r="F513" s="45"/>
      <c r="G513" s="45"/>
      <c r="H513" s="112"/>
      <c r="I513" s="120"/>
    </row>
    <row r="514" spans="1:9" ht="12.75">
      <c r="A514" s="43"/>
      <c r="B514" s="43"/>
      <c r="C514" s="49"/>
      <c r="D514" s="49"/>
      <c r="E514" s="43"/>
      <c r="F514" s="43"/>
      <c r="G514" s="43"/>
      <c r="H514" s="109"/>
      <c r="I514" s="118"/>
    </row>
    <row r="515" spans="1:9" ht="12.75">
      <c r="A515" s="108"/>
      <c r="B515" s="87"/>
      <c r="C515" s="50"/>
      <c r="D515" s="50"/>
      <c r="E515" s="44"/>
      <c r="F515" s="44"/>
      <c r="G515" s="44"/>
      <c r="H515" s="110"/>
      <c r="I515" s="119"/>
    </row>
    <row r="516" spans="1:9" ht="12.75">
      <c r="A516" s="87"/>
      <c r="B516" s="87"/>
      <c r="C516" s="50"/>
      <c r="D516" s="50"/>
      <c r="E516" s="44"/>
      <c r="F516" s="44"/>
      <c r="G516" s="44"/>
      <c r="H516" s="110"/>
      <c r="I516" s="119"/>
    </row>
    <row r="517" spans="1:9" ht="12.75">
      <c r="A517" s="87"/>
      <c r="B517" s="87"/>
      <c r="C517" s="50"/>
      <c r="D517" s="50"/>
      <c r="E517" s="44"/>
      <c r="F517" s="44"/>
      <c r="G517" s="44"/>
      <c r="H517" s="110"/>
      <c r="I517" s="119"/>
    </row>
    <row r="518" spans="1:9" ht="12.75">
      <c r="A518" s="87"/>
      <c r="B518" s="87"/>
      <c r="C518" s="50"/>
      <c r="D518" s="50"/>
      <c r="E518" s="44"/>
      <c r="F518" s="44"/>
      <c r="G518" s="44"/>
      <c r="H518" s="111"/>
      <c r="I518" s="119"/>
    </row>
    <row r="519" spans="1:9" ht="12.75">
      <c r="A519" s="88"/>
      <c r="B519" s="88"/>
      <c r="C519" s="51"/>
      <c r="D519" s="51"/>
      <c r="E519" s="45"/>
      <c r="F519" s="45"/>
      <c r="G519" s="45"/>
      <c r="H519" s="112"/>
      <c r="I519" s="120"/>
    </row>
    <row r="520" spans="1:9" ht="12.75">
      <c r="A520" s="43"/>
      <c r="B520" s="43"/>
      <c r="C520" s="49"/>
      <c r="D520" s="49"/>
      <c r="E520" s="43"/>
      <c r="F520" s="43"/>
      <c r="G520" s="43"/>
      <c r="H520" s="109"/>
      <c r="I520" s="118"/>
    </row>
    <row r="521" spans="1:9" ht="12.75">
      <c r="A521" s="108"/>
      <c r="B521" s="87"/>
      <c r="C521" s="50"/>
      <c r="D521" s="50"/>
      <c r="E521" s="44"/>
      <c r="F521" s="44"/>
      <c r="G521" s="44"/>
      <c r="H521" s="110"/>
      <c r="I521" s="119"/>
    </row>
    <row r="522" spans="1:9" ht="12.75">
      <c r="A522" s="87"/>
      <c r="B522" s="87"/>
      <c r="C522" s="50"/>
      <c r="D522" s="50"/>
      <c r="E522" s="44"/>
      <c r="F522" s="44"/>
      <c r="G522" s="44"/>
      <c r="H522" s="110"/>
      <c r="I522" s="119"/>
    </row>
    <row r="523" spans="1:9" ht="12.75">
      <c r="A523" s="87"/>
      <c r="B523" s="87"/>
      <c r="C523" s="50"/>
      <c r="D523" s="50"/>
      <c r="E523" s="44"/>
      <c r="F523" s="44"/>
      <c r="G523" s="44"/>
      <c r="H523" s="110"/>
      <c r="I523" s="119"/>
    </row>
    <row r="524" spans="1:9" ht="12.75">
      <c r="A524" s="87"/>
      <c r="B524" s="87"/>
      <c r="C524" s="50"/>
      <c r="D524" s="50"/>
      <c r="E524" s="44"/>
      <c r="F524" s="44"/>
      <c r="G524" s="44"/>
      <c r="H524" s="111"/>
      <c r="I524" s="119"/>
    </row>
    <row r="525" spans="1:9" ht="12.75">
      <c r="A525" s="88"/>
      <c r="B525" s="88"/>
      <c r="C525" s="51"/>
      <c r="D525" s="51"/>
      <c r="E525" s="45"/>
      <c r="F525" s="45"/>
      <c r="G525" s="45"/>
      <c r="H525" s="112"/>
      <c r="I525" s="120"/>
    </row>
    <row r="526" spans="1:9" ht="12.75" customHeight="1">
      <c r="A526" s="43"/>
      <c r="B526" s="43"/>
      <c r="C526" s="49"/>
      <c r="D526" s="49"/>
      <c r="E526" s="43"/>
      <c r="F526" s="43"/>
      <c r="G526" s="43"/>
      <c r="H526" s="109"/>
      <c r="I526" s="118"/>
    </row>
    <row r="527" spans="1:9" ht="12.75">
      <c r="A527" s="108"/>
      <c r="B527" s="87"/>
      <c r="C527" s="50"/>
      <c r="D527" s="50"/>
      <c r="E527" s="44"/>
      <c r="F527" s="44"/>
      <c r="G527" s="44"/>
      <c r="H527" s="110"/>
      <c r="I527" s="119"/>
    </row>
    <row r="528" spans="1:9" ht="12.75">
      <c r="A528" s="87"/>
      <c r="B528" s="87"/>
      <c r="C528" s="50"/>
      <c r="D528" s="50"/>
      <c r="E528" s="44"/>
      <c r="F528" s="44"/>
      <c r="G528" s="44"/>
      <c r="H528" s="110"/>
      <c r="I528" s="119"/>
    </row>
    <row r="529" spans="1:9" ht="12.75">
      <c r="A529" s="87"/>
      <c r="B529" s="87"/>
      <c r="C529" s="50"/>
      <c r="D529" s="50"/>
      <c r="E529" s="44"/>
      <c r="F529" s="44"/>
      <c r="G529" s="44"/>
      <c r="H529" s="110"/>
      <c r="I529" s="119"/>
    </row>
    <row r="530" spans="1:9" ht="12.75">
      <c r="A530" s="87"/>
      <c r="B530" s="87"/>
      <c r="C530" s="50"/>
      <c r="D530" s="50"/>
      <c r="E530" s="44"/>
      <c r="F530" s="44"/>
      <c r="G530" s="44"/>
      <c r="H530" s="111"/>
      <c r="I530" s="119"/>
    </row>
    <row r="531" spans="1:9" ht="12.75">
      <c r="A531" s="88"/>
      <c r="B531" s="88"/>
      <c r="C531" s="51"/>
      <c r="D531" s="51"/>
      <c r="E531" s="45"/>
      <c r="F531" s="45"/>
      <c r="G531" s="45"/>
      <c r="H531" s="112"/>
      <c r="I531" s="120"/>
    </row>
    <row r="532" spans="1:9" ht="12.75" customHeight="1">
      <c r="A532" s="43"/>
      <c r="B532" s="43"/>
      <c r="C532" s="49"/>
      <c r="D532" s="49"/>
      <c r="E532" s="43"/>
      <c r="F532" s="43"/>
      <c r="G532" s="43"/>
      <c r="H532" s="109"/>
      <c r="I532" s="118"/>
    </row>
    <row r="533" spans="1:9" ht="12.75">
      <c r="A533" s="108"/>
      <c r="B533" s="87"/>
      <c r="C533" s="50"/>
      <c r="D533" s="50"/>
      <c r="E533" s="44"/>
      <c r="F533" s="44"/>
      <c r="G533" s="44"/>
      <c r="H533" s="110"/>
      <c r="I533" s="119"/>
    </row>
    <row r="534" spans="1:9" ht="12.75">
      <c r="A534" s="87"/>
      <c r="B534" s="87"/>
      <c r="C534" s="50"/>
      <c r="D534" s="50"/>
      <c r="E534" s="44"/>
      <c r="F534" s="44"/>
      <c r="G534" s="44"/>
      <c r="H534" s="110"/>
      <c r="I534" s="119"/>
    </row>
    <row r="535" spans="1:9" ht="12.75">
      <c r="A535" s="87"/>
      <c r="B535" s="87"/>
      <c r="C535" s="50"/>
      <c r="D535" s="50"/>
      <c r="E535" s="44"/>
      <c r="F535" s="44"/>
      <c r="G535" s="44"/>
      <c r="H535" s="110"/>
      <c r="I535" s="119"/>
    </row>
    <row r="536" spans="1:9" ht="12.75">
      <c r="A536" s="87"/>
      <c r="B536" s="87"/>
      <c r="C536" s="50"/>
      <c r="D536" s="50"/>
      <c r="E536" s="44"/>
      <c r="F536" s="44"/>
      <c r="G536" s="44"/>
      <c r="H536" s="111"/>
      <c r="I536" s="119"/>
    </row>
    <row r="537" spans="1:9" ht="12.75">
      <c r="A537" s="88"/>
      <c r="B537" s="88"/>
      <c r="C537" s="51"/>
      <c r="D537" s="51"/>
      <c r="E537" s="45"/>
      <c r="F537" s="45"/>
      <c r="G537" s="45"/>
      <c r="H537" s="112"/>
      <c r="I537" s="120"/>
    </row>
    <row r="538" spans="1:9" ht="12.75" customHeight="1">
      <c r="A538" s="43"/>
      <c r="B538" s="43"/>
      <c r="C538" s="49"/>
      <c r="D538" s="49"/>
      <c r="E538" s="43"/>
      <c r="F538" s="43"/>
      <c r="G538" s="43"/>
      <c r="H538" s="109"/>
      <c r="I538" s="118"/>
    </row>
    <row r="539" spans="1:9" ht="12.75">
      <c r="A539" s="108"/>
      <c r="B539" s="87"/>
      <c r="C539" s="50"/>
      <c r="D539" s="50"/>
      <c r="E539" s="44"/>
      <c r="F539" s="44"/>
      <c r="G539" s="44"/>
      <c r="H539" s="110"/>
      <c r="I539" s="119"/>
    </row>
    <row r="540" spans="1:9" ht="12.75">
      <c r="A540" s="87"/>
      <c r="B540" s="87"/>
      <c r="C540" s="50"/>
      <c r="D540" s="50"/>
      <c r="E540" s="44"/>
      <c r="F540" s="44"/>
      <c r="G540" s="44"/>
      <c r="H540" s="110"/>
      <c r="I540" s="119"/>
    </row>
    <row r="541" spans="1:9" ht="12.75">
      <c r="A541" s="87"/>
      <c r="B541" s="87"/>
      <c r="C541" s="50"/>
      <c r="D541" s="50"/>
      <c r="E541" s="44"/>
      <c r="F541" s="44"/>
      <c r="G541" s="44"/>
      <c r="H541" s="110"/>
      <c r="I541" s="119"/>
    </row>
    <row r="542" spans="1:9" ht="12.75">
      <c r="A542" s="87"/>
      <c r="B542" s="87"/>
      <c r="C542" s="50"/>
      <c r="D542" s="50"/>
      <c r="E542" s="44"/>
      <c r="F542" s="44"/>
      <c r="G542" s="44"/>
      <c r="H542" s="111"/>
      <c r="I542" s="119"/>
    </row>
    <row r="543" spans="1:9" ht="12.75">
      <c r="A543" s="88"/>
      <c r="B543" s="88"/>
      <c r="C543" s="51"/>
      <c r="D543" s="51"/>
      <c r="E543" s="45"/>
      <c r="F543" s="45"/>
      <c r="G543" s="45"/>
      <c r="H543" s="112"/>
      <c r="I543" s="120"/>
    </row>
    <row r="544" spans="1:9" ht="12.75" customHeight="1">
      <c r="A544" s="43"/>
      <c r="B544" s="43"/>
      <c r="C544" s="49"/>
      <c r="D544" s="49"/>
      <c r="E544" s="43"/>
      <c r="F544" s="43"/>
      <c r="G544" s="43"/>
      <c r="H544" s="109"/>
      <c r="I544" s="118"/>
    </row>
    <row r="545" spans="1:9" ht="12.75">
      <c r="A545" s="108"/>
      <c r="B545" s="87"/>
      <c r="C545" s="50"/>
      <c r="D545" s="50"/>
      <c r="E545" s="44"/>
      <c r="F545" s="44"/>
      <c r="G545" s="44"/>
      <c r="H545" s="110"/>
      <c r="I545" s="119"/>
    </row>
    <row r="546" spans="1:9" ht="12.75">
      <c r="A546" s="87"/>
      <c r="B546" s="87"/>
      <c r="C546" s="50"/>
      <c r="D546" s="50"/>
      <c r="E546" s="44"/>
      <c r="F546" s="44"/>
      <c r="G546" s="44"/>
      <c r="H546" s="110"/>
      <c r="I546" s="119"/>
    </row>
    <row r="547" spans="1:9" ht="12.75">
      <c r="A547" s="87"/>
      <c r="B547" s="87"/>
      <c r="C547" s="50"/>
      <c r="D547" s="50"/>
      <c r="E547" s="44"/>
      <c r="F547" s="44"/>
      <c r="G547" s="44"/>
      <c r="H547" s="110"/>
      <c r="I547" s="119"/>
    </row>
    <row r="548" spans="1:9" ht="12.75">
      <c r="A548" s="87"/>
      <c r="B548" s="87"/>
      <c r="C548" s="50"/>
      <c r="D548" s="50"/>
      <c r="E548" s="44"/>
      <c r="F548" s="44"/>
      <c r="G548" s="44"/>
      <c r="H548" s="111"/>
      <c r="I548" s="119"/>
    </row>
    <row r="549" spans="1:9" ht="12.75">
      <c r="A549" s="88"/>
      <c r="B549" s="88"/>
      <c r="C549" s="51"/>
      <c r="D549" s="51"/>
      <c r="E549" s="45"/>
      <c r="F549" s="45"/>
      <c r="G549" s="45"/>
      <c r="H549" s="112"/>
      <c r="I549" s="120"/>
    </row>
    <row r="550" spans="1:9" s="75" customFormat="1" ht="3" customHeight="1">
      <c r="A550" s="85"/>
      <c r="B550" s="85"/>
      <c r="C550" s="85"/>
      <c r="D550" s="85"/>
      <c r="E550" s="86"/>
      <c r="F550" s="85"/>
      <c r="G550" s="85"/>
      <c r="H550" s="85"/>
      <c r="I550" s="85"/>
    </row>
  </sheetData>
  <sheetProtection/>
  <dataValidations count="2">
    <dataValidation type="list" allowBlank="1" showInputMessage="1" showErrorMessage="1" sqref="G124 G268 G262 G256 G250 G244 G238 G232 G226 G220 G214 G208 G202 G196 G190 G184 G178 G172 G166 G160 G154 G148 G142 G136 G130 G118 G106 G112 G94 G100 G88 G76 G82 G70 G46 G64 G274 G52 G280 G58 G34 G28 G22 G16 G10 G544 G538 G532 G526 G520 G514 G508 G502 G496 G490 G484 G478 G472 G466 G460 G454 G448 G442 G436 G430 G424 G418 G412 G406 G400 G394 G388 G382 G376 G370 G364 G358 G352 G346 G340 G334 G328 G322 G316 G310 G304 G298 G292 G286 G40">
      <formula1>"юноши,девушки,юниоры,юниорки"</formula1>
    </dataValidation>
    <dataValidation type="list" allowBlank="1" showInputMessage="1" showErrorMessage="1" sqref="B10 B16 B22 B28 B34 B544 B46 B52 B58 B64 B70 B76 B82 B88 B94 B100 B106 B112 B118 B124 B130 B136 B142 B148 B154 B160 B166 B172 B178 B184 B190 B196 B202 B208 B214 B220 B226 B232 B238 B244 B250 B256 B262 B268 B274 B280 B286 B292 B298 B304 B310 B316 B322 B328 B334 B340 B346 B352 B358 B364 B370 B376 B382 B388 B394 B400 B406 B412 B418 B424 B430 B436 B442 B448 B454 B460 B466 B472 B478 B484 B490 B496 B502 B508 B514 B520 B526 B532 B538 B40">
      <formula1>Список_классов_судов</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1"/>
  <dimension ref="A1:G550"/>
  <sheetViews>
    <sheetView zoomScalePageLayoutView="0" workbookViewId="0" topLeftCell="C1">
      <pane ySplit="9" topLeftCell="A10" activePane="bottomLeft" state="frozen"/>
      <selection pane="topLeft" activeCell="D161" sqref="D161"/>
      <selection pane="bottomLeft" activeCell="E16" sqref="E16:E21"/>
    </sheetView>
  </sheetViews>
  <sheetFormatPr defaultColWidth="9.140625" defaultRowHeight="12.75"/>
  <cols>
    <col min="1" max="1" width="8.140625" style="79" bestFit="1" customWidth="1"/>
    <col min="2" max="2" width="8.140625" style="79" customWidth="1"/>
    <col min="3" max="3" width="27.7109375" style="79" customWidth="1"/>
    <col min="4" max="4" width="24.7109375" style="79" customWidth="1"/>
    <col min="5" max="5" width="7.28125" style="80" bestFit="1" customWidth="1"/>
    <col min="6" max="6" width="6.57421875" style="79" bestFit="1" customWidth="1"/>
    <col min="7" max="7" width="9.7109375" style="79" bestFit="1" customWidth="1"/>
    <col min="8" max="16384" width="9.140625" style="75" customWidth="1"/>
  </cols>
  <sheetData>
    <row r="1" spans="1:6" ht="12.75">
      <c r="A1" s="75"/>
      <c r="B1" s="75"/>
      <c r="C1" s="70" t="str">
        <f>Сводный!$C$1</f>
        <v>Краевые лично-командные соревнования по рафтингу и гребному слалому «Лосиные игры 2018» посвящённые памяти Юрия Либрехта</v>
      </c>
      <c r="D1" s="76"/>
      <c r="E1" s="78"/>
      <c r="F1" s="77"/>
    </row>
    <row r="2" spans="1:7" ht="12.75">
      <c r="A2" s="75"/>
      <c r="B2" s="75"/>
      <c r="C2" s="77" t="s">
        <v>23</v>
      </c>
      <c r="G2" s="81"/>
    </row>
    <row r="3" spans="1:7" ht="12.75">
      <c r="A3" s="75"/>
      <c r="B3" s="75"/>
      <c r="C3" s="75"/>
      <c r="D3" s="75"/>
      <c r="E3" s="75"/>
      <c r="F3" s="75"/>
      <c r="G3" s="75"/>
    </row>
    <row r="4" spans="1:7" ht="12.75">
      <c r="A4" s="75"/>
      <c r="B4" s="75"/>
      <c r="C4" s="70" t="str">
        <f>Сводный!$C$4</f>
        <v>Класс судов: R6 юниорки</v>
      </c>
      <c r="D4" s="75"/>
      <c r="E4" s="75"/>
      <c r="F4" s="75"/>
      <c r="G4" s="75"/>
    </row>
    <row r="5" spans="1:7" ht="12.75">
      <c r="A5" s="75"/>
      <c r="B5" s="75"/>
      <c r="C5" s="75"/>
      <c r="D5" s="75"/>
      <c r="E5" s="75"/>
      <c r="F5" s="75"/>
      <c r="G5" s="75"/>
    </row>
    <row r="6" spans="1:7" ht="12.75">
      <c r="A6" s="75"/>
      <c r="B6" s="75"/>
      <c r="C6" s="71" t="str">
        <f>Сводный!$C$6</f>
        <v>Место проведения: р. Лосиха, Первомайский район, Алтайский край</v>
      </c>
      <c r="D6" s="75"/>
      <c r="E6" s="75"/>
      <c r="F6" s="75"/>
      <c r="G6" s="75"/>
    </row>
    <row r="7" spans="1:7" ht="12.75">
      <c r="A7" s="75"/>
      <c r="B7" s="75"/>
      <c r="C7" s="71" t="str">
        <f>Сводный!$C$7</f>
        <v>Время проведения: 14-21 апреля 2018 г.</v>
      </c>
      <c r="D7" s="75"/>
      <c r="E7" s="75"/>
      <c r="F7" s="75"/>
      <c r="G7" s="75"/>
    </row>
    <row r="8" spans="1:7" ht="12.75">
      <c r="A8" s="82"/>
      <c r="B8" s="82"/>
      <c r="C8" s="83"/>
      <c r="D8" s="83"/>
      <c r="F8" s="83"/>
      <c r="G8" s="83"/>
    </row>
    <row r="9" spans="1:7" ht="38.25">
      <c r="A9" s="84" t="s">
        <v>10</v>
      </c>
      <c r="B9" s="84" t="s">
        <v>150</v>
      </c>
      <c r="C9" s="32" t="s">
        <v>11</v>
      </c>
      <c r="D9" s="32" t="s">
        <v>12</v>
      </c>
      <c r="E9" s="32" t="s">
        <v>22</v>
      </c>
      <c r="F9" s="32" t="s">
        <v>21</v>
      </c>
      <c r="G9" s="32" t="s">
        <v>58</v>
      </c>
    </row>
    <row r="10" spans="1:7" ht="12.75" customHeight="1">
      <c r="A10" s="133">
        <f>'Мандатная (список)'!A10</f>
        <v>17</v>
      </c>
      <c r="B10" s="133" t="str">
        <f>'Мандатная (список)'!B10</f>
        <v>R4ж</v>
      </c>
      <c r="C10" s="135" t="str">
        <f>'Мандатная (список)'!C10&amp;CHAR(10)&amp;'Мандатная (список)'!C11&amp;CHAR(10)&amp;'Мандатная (список)'!C12&amp;CHAR(10)&amp;'Мандатная (список)'!C13&amp;CHAR(10)&amp;'Мандатная (список)'!C14&amp;CHAR(10)&amp;'Мандатная (список)'!C15</f>
        <v>"Касатки"
г. Бийск
</v>
      </c>
      <c r="D10" s="135" t="str">
        <f>'Мандатная (список)'!D10&amp;CHAR(10)&amp;'Мандатная (список)'!D11&amp;CHAR(10)&amp;'Мандатная (список)'!D12&amp;CHAR(10)&amp;'Мандатная (список)'!D13&amp;CHAR(10)&amp;'Мандатная (список)'!D14&amp;CHAR(10)&amp;'Мандатная (список)'!D15</f>
        <v>Бержанина Марина Александровна
Дудина Арина Павловна
Соколова Виктория Евгеньевна
Рагуцкая Ксения Юрьевна
</v>
      </c>
      <c r="E10" s="133" t="str">
        <f>'Мандатная (список)'!E10&amp;CHAR(10)&amp;'Мандатная (список)'!E11&amp;CHAR(10)&amp;'Мандатная (список)'!E12&amp;CHAR(10)&amp;'Мандатная (список)'!E13&amp;CHAR(10)&amp;'Мандатная (список)'!E14&amp;CHAR(10)&amp;'Мандатная (список)'!E15</f>
        <v>3
3
КМС
2
</v>
      </c>
      <c r="F10" s="133" t="str">
        <f>'Мандатная (список)'!F10&amp;CHAR(10)&amp;'Мандатная (список)'!F11&amp;CHAR(10)&amp;'Мандатная (список)'!F12&amp;CHAR(10)&amp;'Мандатная (список)'!F13&amp;CHAR(10)&amp;'Мандатная (список)'!F14&amp;CHAR(10)&amp;'Мандатная (список)'!F15</f>
        <v>1994
2003
1980
1998
</v>
      </c>
      <c r="G10" s="133" t="str">
        <f>'Мандатная (список)'!G10&amp;CHAR(10)&amp;'Мандатная (список)'!G11&amp;CHAR(10)&amp;'Мандатная (список)'!G12&amp;CHAR(10)&amp;'Мандатная (список)'!G13&amp;CHAR(10)&amp;'Мандатная (список)'!G14&amp;CHAR(10)&amp;'Мандатная (список)'!G15</f>
        <v>
</v>
      </c>
    </row>
    <row r="11" spans="1:7" ht="12.75">
      <c r="A11" s="134"/>
      <c r="B11" s="134"/>
      <c r="C11" s="136"/>
      <c r="D11" s="138"/>
      <c r="E11" s="134"/>
      <c r="F11" s="134"/>
      <c r="G11" s="134"/>
    </row>
    <row r="12" spans="1:7" ht="12.75">
      <c r="A12" s="134"/>
      <c r="B12" s="134"/>
      <c r="C12" s="136"/>
      <c r="D12" s="138"/>
      <c r="E12" s="134"/>
      <c r="F12" s="134"/>
      <c r="G12" s="134"/>
    </row>
    <row r="13" spans="1:7" ht="12.75">
      <c r="A13" s="134"/>
      <c r="B13" s="134"/>
      <c r="C13" s="136"/>
      <c r="D13" s="138"/>
      <c r="E13" s="134"/>
      <c r="F13" s="134"/>
      <c r="G13" s="134"/>
    </row>
    <row r="14" spans="1:7" ht="12.75">
      <c r="A14" s="134"/>
      <c r="B14" s="134"/>
      <c r="C14" s="136"/>
      <c r="D14" s="138"/>
      <c r="E14" s="134"/>
      <c r="F14" s="134"/>
      <c r="G14" s="134"/>
    </row>
    <row r="15" spans="1:7" ht="12.75">
      <c r="A15" s="134"/>
      <c r="B15" s="134"/>
      <c r="C15" s="137"/>
      <c r="D15" s="139"/>
      <c r="E15" s="134"/>
      <c r="F15" s="140"/>
      <c r="G15" s="134"/>
    </row>
    <row r="16" spans="1:7" ht="12.75" customHeight="1">
      <c r="A16" s="133">
        <f>'Мандатная (список)'!A16</f>
        <v>3</v>
      </c>
      <c r="B16" s="133" t="str">
        <f>'Мандатная (список)'!B16</f>
        <v>R6юк</v>
      </c>
      <c r="C16" s="135" t="str">
        <f>'Мандатная (список)'!C16&amp;CHAR(10)&amp;'Мандатная (список)'!C17&amp;CHAR(10)&amp;'Мандатная (список)'!C18&amp;CHAR(10)&amp;'Мандатная (список)'!C19&amp;CHAR(10)&amp;'Мандатная (список)'!C20&amp;CHAR(10)&amp;'Мандатная (список)'!C21</f>
        <v>"Скатики"
г. Бийск
</v>
      </c>
      <c r="D16" s="135" t="str">
        <f>'Мандатная (список)'!D16&amp;CHAR(10)&amp;'Мандатная (список)'!D17&amp;CHAR(10)&amp;'Мандатная (список)'!D18&amp;CHAR(10)&amp;'Мандатная (список)'!D19&amp;CHAR(10)&amp;'Мандатная (список)'!D20&amp;CHAR(10)&amp;'Мандатная (список)'!D21</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E16" s="133" t="str">
        <f>'Мандатная (список)'!E16&amp;CHAR(10)&amp;'Мандатная (список)'!E17&amp;CHAR(10)&amp;'Мандатная (список)'!E18&amp;CHAR(10)&amp;'Мандатная (список)'!E19&amp;CHAR(10)&amp;'Мандатная (список)'!E20&amp;CHAR(10)&amp;'Мандатная (список)'!E21</f>
        <v>3
3
3
3
3
3</v>
      </c>
      <c r="F16" s="133" t="str">
        <f>'Мандатная (список)'!F16&amp;CHAR(10)&amp;'Мандатная (список)'!F17&amp;CHAR(10)&amp;'Мандатная (список)'!F18&amp;CHAR(10)&amp;'Мандатная (список)'!F19&amp;CHAR(10)&amp;'Мандатная (список)'!F20&amp;CHAR(10)&amp;'Мандатная (список)'!F21</f>
        <v>2006
2007
2012
2008
2005
2003</v>
      </c>
      <c r="G16" s="133" t="str">
        <f>'Мандатная (список)'!G16&amp;CHAR(10)&amp;'Мандатная (список)'!G17&amp;CHAR(10)&amp;'Мандатная (список)'!G18&amp;CHAR(10)&amp;'Мандатная (список)'!G19&amp;CHAR(10)&amp;'Мандатная (список)'!G20&amp;CHAR(10)&amp;'Мандатная (список)'!G21</f>
        <v>
</v>
      </c>
    </row>
    <row r="17" spans="1:7" ht="12.75">
      <c r="A17" s="134"/>
      <c r="B17" s="134"/>
      <c r="C17" s="136"/>
      <c r="D17" s="138"/>
      <c r="E17" s="134"/>
      <c r="F17" s="134"/>
      <c r="G17" s="134"/>
    </row>
    <row r="18" spans="1:7" ht="12.75">
      <c r="A18" s="134"/>
      <c r="B18" s="134"/>
      <c r="C18" s="136"/>
      <c r="D18" s="138"/>
      <c r="E18" s="134"/>
      <c r="F18" s="134"/>
      <c r="G18" s="134"/>
    </row>
    <row r="19" spans="1:7" ht="12.75">
      <c r="A19" s="134"/>
      <c r="B19" s="134"/>
      <c r="C19" s="136"/>
      <c r="D19" s="138"/>
      <c r="E19" s="134"/>
      <c r="F19" s="134"/>
      <c r="G19" s="134"/>
    </row>
    <row r="20" spans="1:7" ht="12.75">
      <c r="A20" s="134"/>
      <c r="B20" s="134"/>
      <c r="C20" s="136"/>
      <c r="D20" s="138"/>
      <c r="E20" s="134"/>
      <c r="F20" s="134"/>
      <c r="G20" s="134"/>
    </row>
    <row r="21" spans="1:7" ht="12.75">
      <c r="A21" s="134"/>
      <c r="B21" s="134"/>
      <c r="C21" s="137"/>
      <c r="D21" s="139"/>
      <c r="E21" s="134"/>
      <c r="F21" s="140"/>
      <c r="G21" s="134"/>
    </row>
    <row r="22" spans="1:7" ht="12.75" customHeight="1">
      <c r="A22" s="133">
        <f>'Мандатная (список)'!A22</f>
        <v>22</v>
      </c>
      <c r="B22" s="133" t="str">
        <f>'Мандатная (список)'!B22</f>
        <v>R4м</v>
      </c>
      <c r="C22" s="135" t="str">
        <f>'Мандатная (список)'!C22&amp;CHAR(10)&amp;'Мандатная (список)'!C23&amp;CHAR(10)&amp;'Мандатная (список)'!C24&amp;CHAR(10)&amp;'Мандатная (список)'!C25&amp;CHAR(10)&amp;'Мандатная (список)'!C26&amp;CHAR(10)&amp;'Мандатная (список)'!C27</f>
        <v>"Скат"
г. Бийск
</v>
      </c>
      <c r="D22" s="135" t="str">
        <f>'Мандатная (список)'!D22&amp;CHAR(10)&amp;'Мандатная (список)'!D23&amp;CHAR(10)&amp;'Мандатная (список)'!D24&amp;CHAR(10)&amp;'Мандатная (список)'!D25&amp;CHAR(10)&amp;'Мандатная (список)'!D26&amp;CHAR(10)&amp;'Мандатная (список)'!D27</f>
        <v>Береговой Константин Александрович
Зырянов Аким Олегович
Разгоняев Артем  Сергеевич
Абрамов Кирилл Сергеевич
</v>
      </c>
      <c r="E22" s="133" t="str">
        <f>'Мандатная (список)'!E22&amp;CHAR(10)&amp;'Мандатная (список)'!E23&amp;CHAR(10)&amp;'Мандатная (список)'!E24&amp;CHAR(10)&amp;'Мандатная (список)'!E25&amp;CHAR(10)&amp;'Мандатная (список)'!E26&amp;CHAR(10)&amp;'Мандатная (список)'!E27</f>
        <v>КМС
КМС
КМС
3
</v>
      </c>
      <c r="F22" s="133" t="str">
        <f>'Мандатная (список)'!F22&amp;CHAR(10)&amp;'Мандатная (список)'!F23&amp;CHAR(10)&amp;'Мандатная (список)'!F24&amp;CHAR(10)&amp;'Мандатная (список)'!F25&amp;CHAR(10)&amp;'Мандатная (список)'!F26&amp;CHAR(10)&amp;'Мандатная (список)'!F27</f>
        <v>1999
2000
2000
1998
</v>
      </c>
      <c r="G22" s="133" t="str">
        <f>'Мандатная (список)'!G22&amp;CHAR(10)&amp;'Мандатная (список)'!G23&amp;CHAR(10)&amp;'Мандатная (список)'!G24&amp;CHAR(10)&amp;'Мандатная (список)'!G25&amp;CHAR(10)&amp;'Мандатная (список)'!G26&amp;CHAR(10)&amp;'Мандатная (список)'!G27</f>
        <v>
</v>
      </c>
    </row>
    <row r="23" spans="1:7" ht="12.75">
      <c r="A23" s="134"/>
      <c r="B23" s="134"/>
      <c r="C23" s="136"/>
      <c r="D23" s="138"/>
      <c r="E23" s="134"/>
      <c r="F23" s="134"/>
      <c r="G23" s="134"/>
    </row>
    <row r="24" spans="1:7" ht="12.75">
      <c r="A24" s="134"/>
      <c r="B24" s="134"/>
      <c r="C24" s="136"/>
      <c r="D24" s="138"/>
      <c r="E24" s="134"/>
      <c r="F24" s="134"/>
      <c r="G24" s="134"/>
    </row>
    <row r="25" spans="1:7" ht="12.75">
      <c r="A25" s="134"/>
      <c r="B25" s="134"/>
      <c r="C25" s="136"/>
      <c r="D25" s="138"/>
      <c r="E25" s="134"/>
      <c r="F25" s="134"/>
      <c r="G25" s="134"/>
    </row>
    <row r="26" spans="1:7" ht="12.75">
      <c r="A26" s="134"/>
      <c r="B26" s="134"/>
      <c r="C26" s="136"/>
      <c r="D26" s="138"/>
      <c r="E26" s="134"/>
      <c r="F26" s="134"/>
      <c r="G26" s="134"/>
    </row>
    <row r="27" spans="1:7" ht="12.75">
      <c r="A27" s="134"/>
      <c r="B27" s="134"/>
      <c r="C27" s="137"/>
      <c r="D27" s="139"/>
      <c r="E27" s="134"/>
      <c r="F27" s="140"/>
      <c r="G27" s="134"/>
    </row>
    <row r="28" spans="1:7" ht="12.75" customHeight="1">
      <c r="A28" s="133">
        <f>'Мандатная (список)'!A28</f>
        <v>1</v>
      </c>
      <c r="B28" s="133" t="str">
        <f>'Мандатная (список)'!B28</f>
        <v>R6м</v>
      </c>
      <c r="C28" s="135" t="str">
        <f>'Мандатная (список)'!C28&amp;CHAR(10)&amp;'Мандатная (список)'!C29&amp;CHAR(10)&amp;'Мандатная (список)'!C30&amp;CHAR(10)&amp;'Мандатная (список)'!C31&amp;CHAR(10)&amp;'Мандатная (список)'!C32&amp;CHAR(10)&amp;'Мандатная (список)'!C33</f>
        <v>"Скат"
г. Бийск
</v>
      </c>
      <c r="D28" s="135" t="str">
        <f>'Мандатная (список)'!D28&amp;CHAR(10)&amp;'Мандатная (список)'!D29&amp;CHAR(10)&amp;'Мандатная (список)'!D30&amp;CHAR(10)&amp;'Мандатная (список)'!D31&amp;CHAR(10)&amp;'Мандатная (список)'!D32&amp;CHAR(10)&amp;'Мандатная (список)'!D33</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E28" s="133" t="str">
        <f>'Мандатная (список)'!E28&amp;CHAR(10)&amp;'Мандатная (список)'!E29&amp;CHAR(10)&amp;'Мандатная (список)'!E30&amp;CHAR(10)&amp;'Мандатная (список)'!E31&amp;CHAR(10)&amp;'Мандатная (список)'!E32&amp;CHAR(10)&amp;'Мандатная (список)'!E33</f>
        <v>КМС
2
КМС
КМС
3
3</v>
      </c>
      <c r="F28" s="133" t="str">
        <f>'Мандатная (список)'!F28&amp;CHAR(10)&amp;'Мандатная (список)'!F29&amp;CHAR(10)&amp;'Мандатная (список)'!F30&amp;CHAR(10)&amp;'Мандатная (список)'!F31&amp;CHAR(10)&amp;'Мандатная (список)'!F32&amp;CHAR(10)&amp;'Мандатная (список)'!F33</f>
        <v>2000
1998
2000
1999
1998
2005</v>
      </c>
      <c r="G28" s="133" t="str">
        <f>'Мандатная (список)'!G28&amp;CHAR(10)&amp;'Мандатная (список)'!G29&amp;CHAR(10)&amp;'Мандатная (список)'!G30&amp;CHAR(10)&amp;'Мандатная (список)'!G31&amp;CHAR(10)&amp;'Мандатная (список)'!G32&amp;CHAR(10)&amp;'Мандатная (список)'!G33</f>
        <v>
</v>
      </c>
    </row>
    <row r="29" spans="1:7" ht="12.75">
      <c r="A29" s="134"/>
      <c r="B29" s="134"/>
      <c r="C29" s="136"/>
      <c r="D29" s="138"/>
      <c r="E29" s="134"/>
      <c r="F29" s="134"/>
      <c r="G29" s="134"/>
    </row>
    <row r="30" spans="1:7" ht="12.75">
      <c r="A30" s="134"/>
      <c r="B30" s="134"/>
      <c r="C30" s="136"/>
      <c r="D30" s="138"/>
      <c r="E30" s="134"/>
      <c r="F30" s="134"/>
      <c r="G30" s="134"/>
    </row>
    <row r="31" spans="1:7" ht="12.75">
      <c r="A31" s="134"/>
      <c r="B31" s="134"/>
      <c r="C31" s="136"/>
      <c r="D31" s="138"/>
      <c r="E31" s="134"/>
      <c r="F31" s="134"/>
      <c r="G31" s="134"/>
    </row>
    <row r="32" spans="1:7" ht="12.75">
      <c r="A32" s="134"/>
      <c r="B32" s="134"/>
      <c r="C32" s="136"/>
      <c r="D32" s="138"/>
      <c r="E32" s="134"/>
      <c r="F32" s="134"/>
      <c r="G32" s="134"/>
    </row>
    <row r="33" spans="1:7" ht="12.75">
      <c r="A33" s="134"/>
      <c r="B33" s="134"/>
      <c r="C33" s="137"/>
      <c r="D33" s="139"/>
      <c r="E33" s="134"/>
      <c r="F33" s="140"/>
      <c r="G33" s="134"/>
    </row>
    <row r="34" spans="1:7" ht="12.75" customHeight="1">
      <c r="A34" s="133">
        <f>'Мандатная (список)'!A34</f>
        <v>0</v>
      </c>
      <c r="B34" s="133" t="str">
        <f>'Мандатная (список)'!B34</f>
        <v>Кат-2м</v>
      </c>
      <c r="C34" s="135" t="str">
        <f>'Мандатная (список)'!C34&amp;CHAR(10)&amp;'Мандатная (список)'!C35&amp;CHAR(10)&amp;'Мандатная (список)'!C36&amp;CHAR(10)&amp;'Мандатная (список)'!C37&amp;CHAR(10)&amp;'Мандатная (список)'!C38&amp;CHAR(10)&amp;'Мандатная (список)'!C39</f>
        <v>"Скат"
г. Бийск
</v>
      </c>
      <c r="D34" s="135" t="str">
        <f>'Мандатная (список)'!D34&amp;CHAR(10)&amp;'Мандатная (список)'!D35&amp;CHAR(10)&amp;'Мандатная (список)'!D36&amp;CHAR(10)&amp;'Мандатная (список)'!D37&amp;CHAR(10)&amp;'Мандатная (список)'!D38&amp;CHAR(10)&amp;'Мандатная (список)'!D39</f>
        <v>Лосев Владимир
Зырянов Аким
</v>
      </c>
      <c r="E34" s="133" t="str">
        <f>'Мандатная (список)'!E34&amp;CHAR(10)&amp;'Мандатная (список)'!E35&amp;CHAR(10)&amp;'Мандатная (список)'!E36&amp;CHAR(10)&amp;'Мандатная (список)'!E37&amp;CHAR(10)&amp;'Мандатная (список)'!E38&amp;CHAR(10)&amp;'Мандатная (список)'!E39</f>
        <v>3
КМС
</v>
      </c>
      <c r="F34" s="133" t="str">
        <f>'Мандатная (список)'!F34&amp;CHAR(10)&amp;'Мандатная (список)'!F35&amp;CHAR(10)&amp;'Мандатная (список)'!F36&amp;CHAR(10)&amp;'Мандатная (список)'!F37&amp;CHAR(10)&amp;'Мандатная (список)'!F38&amp;CHAR(10)&amp;'Мандатная (список)'!F39</f>
        <v>2005
2000
</v>
      </c>
      <c r="G34" s="133" t="str">
        <f>'Мандатная (список)'!G34&amp;CHAR(10)&amp;'Мандатная (список)'!G35&amp;CHAR(10)&amp;'Мандатная (список)'!G36&amp;CHAR(10)&amp;'Мандатная (список)'!G37&amp;CHAR(10)&amp;'Мандатная (список)'!G38&amp;CHAR(10)&amp;'Мандатная (список)'!G39</f>
        <v>
</v>
      </c>
    </row>
    <row r="35" spans="1:7" ht="12.75">
      <c r="A35" s="134"/>
      <c r="B35" s="134"/>
      <c r="C35" s="136"/>
      <c r="D35" s="138"/>
      <c r="E35" s="134"/>
      <c r="F35" s="134"/>
      <c r="G35" s="134"/>
    </row>
    <row r="36" spans="1:7" ht="12.75">
      <c r="A36" s="134"/>
      <c r="B36" s="134"/>
      <c r="C36" s="136"/>
      <c r="D36" s="138"/>
      <c r="E36" s="134"/>
      <c r="F36" s="134"/>
      <c r="G36" s="134"/>
    </row>
    <row r="37" spans="1:7" ht="12.75">
      <c r="A37" s="134"/>
      <c r="B37" s="134"/>
      <c r="C37" s="136"/>
      <c r="D37" s="138"/>
      <c r="E37" s="134"/>
      <c r="F37" s="134"/>
      <c r="G37" s="134"/>
    </row>
    <row r="38" spans="1:7" ht="12.75">
      <c r="A38" s="134"/>
      <c r="B38" s="134"/>
      <c r="C38" s="136"/>
      <c r="D38" s="138"/>
      <c r="E38" s="134"/>
      <c r="F38" s="134"/>
      <c r="G38" s="134"/>
    </row>
    <row r="39" spans="1:7" ht="12.75">
      <c r="A39" s="134"/>
      <c r="B39" s="134"/>
      <c r="C39" s="137"/>
      <c r="D39" s="139"/>
      <c r="E39" s="134"/>
      <c r="F39" s="140"/>
      <c r="G39" s="134"/>
    </row>
    <row r="40" spans="1:7" ht="12.75" customHeight="1">
      <c r="A40" s="133">
        <f>'Мандатная (список)'!A40</f>
        <v>8</v>
      </c>
      <c r="B40" s="133" t="str">
        <f>'Мандатная (список)'!B40</f>
        <v>R6ж</v>
      </c>
      <c r="C40" s="135" t="str">
        <f>'Мандатная (список)'!C40&amp;CHAR(10)&amp;'Мандатная (список)'!C41&amp;CHAR(10)&amp;'Мандатная (список)'!C42&amp;CHAR(10)&amp;'Мандатная (список)'!C43&amp;CHAR(10)&amp;'Мандатная (список)'!C44&amp;CHAR(10)&amp;'Мандатная (список)'!C45</f>
        <v>"Касатки"
г. Бийск
</v>
      </c>
      <c r="D40" s="135" t="str">
        <f>'Мандатная (список)'!D40&amp;CHAR(10)&amp;'Мандатная (список)'!D41&amp;CHAR(10)&amp;'Мандатная (список)'!D42&amp;CHAR(10)&amp;'Мандатная (список)'!D43&amp;CHAR(10)&amp;'Мандатная (список)'!D44&amp;CHAR(10)&amp;'Мандатная (список)'!D45</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E40" s="133" t="str">
        <f>'Мандатная (список)'!E40&amp;CHAR(10)&amp;'Мандатная (список)'!E41&amp;CHAR(10)&amp;'Мандатная (список)'!E42&amp;CHAR(10)&amp;'Мандатная (список)'!E43&amp;CHAR(10)&amp;'Мандатная (список)'!E44&amp;CHAR(10)&amp;'Мандатная (список)'!E45</f>
        <v>3
3
КМС
2
3
3</v>
      </c>
      <c r="F40" s="133" t="str">
        <f>'Мандатная (список)'!F40&amp;CHAR(10)&amp;'Мандатная (список)'!F41&amp;CHAR(10)&amp;'Мандатная (список)'!F42&amp;CHAR(10)&amp;'Мандатная (список)'!F43&amp;CHAR(10)&amp;'Мандатная (список)'!F44&amp;CHAR(10)&amp;'Мандатная (список)'!F45</f>
        <v>2007
2003
1980
1998
2005
2008</v>
      </c>
      <c r="G40" s="133" t="str">
        <f>'Мандатная (список)'!G40&amp;CHAR(10)&amp;'Мандатная (список)'!G41&amp;CHAR(10)&amp;'Мандатная (список)'!G42&amp;CHAR(10)&amp;'Мандатная (список)'!G43&amp;CHAR(10)&amp;'Мандатная (список)'!G44&amp;CHAR(10)&amp;'Мандатная (список)'!G45</f>
        <v>
</v>
      </c>
    </row>
    <row r="41" spans="1:7" ht="12.75">
      <c r="A41" s="134"/>
      <c r="B41" s="134"/>
      <c r="C41" s="136"/>
      <c r="D41" s="138"/>
      <c r="E41" s="134"/>
      <c r="F41" s="134"/>
      <c r="G41" s="134"/>
    </row>
    <row r="42" spans="1:7" ht="12.75">
      <c r="A42" s="134"/>
      <c r="B42" s="134"/>
      <c r="C42" s="136"/>
      <c r="D42" s="138"/>
      <c r="E42" s="134"/>
      <c r="F42" s="134"/>
      <c r="G42" s="134"/>
    </row>
    <row r="43" spans="1:7" ht="12.75">
      <c r="A43" s="134"/>
      <c r="B43" s="134"/>
      <c r="C43" s="136"/>
      <c r="D43" s="138"/>
      <c r="E43" s="134"/>
      <c r="F43" s="134"/>
      <c r="G43" s="134"/>
    </row>
    <row r="44" spans="1:7" ht="12.75">
      <c r="A44" s="134"/>
      <c r="B44" s="134"/>
      <c r="C44" s="136"/>
      <c r="D44" s="138"/>
      <c r="E44" s="134"/>
      <c r="F44" s="134"/>
      <c r="G44" s="134"/>
    </row>
    <row r="45" spans="1:7" ht="12.75">
      <c r="A45" s="134"/>
      <c r="B45" s="134"/>
      <c r="C45" s="137"/>
      <c r="D45" s="139"/>
      <c r="E45" s="134"/>
      <c r="F45" s="140"/>
      <c r="G45" s="134"/>
    </row>
    <row r="46" spans="1:7" ht="12.75" customHeight="1">
      <c r="A46" s="133">
        <f>'Мандатная (список)'!A46</f>
        <v>0</v>
      </c>
      <c r="B46" s="133" t="str">
        <f>'Мандатная (список)'!B46</f>
        <v>Кат-2дев</v>
      </c>
      <c r="C46" s="135" t="str">
        <f>'Мандатная (список)'!C46&amp;CHAR(10)&amp;'Мандатная (список)'!C47&amp;CHAR(10)&amp;'Мандатная (список)'!C48&amp;CHAR(10)&amp;'Мандатная (список)'!C49&amp;CHAR(10)&amp;'Мандатная (список)'!C50&amp;CHAR(10)&amp;'Мандатная (список)'!C51</f>
        <v>"Касатки"
г. Бийск
</v>
      </c>
      <c r="D46" s="135" t="str">
        <f>'Мандатная (список)'!D46&amp;CHAR(10)&amp;'Мандатная (список)'!D47&amp;CHAR(10)&amp;'Мандатная (список)'!D48&amp;CHAR(10)&amp;'Мандатная (список)'!D49&amp;CHAR(10)&amp;'Мандатная (список)'!D50&amp;CHAR(10)&amp;'Мандатная (список)'!D51</f>
        <v>Соколова Карина Алексеевна
Вдовина Екатерина Алексеевна
</v>
      </c>
      <c r="E46" s="133" t="str">
        <f>'Мандатная (список)'!E46&amp;CHAR(10)&amp;'Мандатная (список)'!E47&amp;CHAR(10)&amp;'Мандатная (список)'!E48&amp;CHAR(10)&amp;'Мандатная (список)'!E49&amp;CHAR(10)&amp;'Мандатная (список)'!E50&amp;CHAR(10)&amp;'Мандатная (список)'!E51</f>
        <v>3
3
</v>
      </c>
      <c r="F46" s="133" t="str">
        <f>'Мандатная (список)'!F46&amp;CHAR(10)&amp;'Мандатная (список)'!F47&amp;CHAR(10)&amp;'Мандатная (список)'!F48&amp;CHAR(10)&amp;'Мандатная (список)'!F49&amp;CHAR(10)&amp;'Мандатная (список)'!F50&amp;CHAR(10)&amp;'Мандатная (список)'!F51</f>
        <v>2012
2008
</v>
      </c>
      <c r="G46" s="133" t="str">
        <f>'Мандатная (список)'!G46&amp;CHAR(10)&amp;'Мандатная (список)'!G47&amp;CHAR(10)&amp;'Мандатная (список)'!G48&amp;CHAR(10)&amp;'Мандатная (список)'!G49&amp;CHAR(10)&amp;'Мандатная (список)'!G50&amp;CHAR(10)&amp;'Мандатная (список)'!G51</f>
        <v>
</v>
      </c>
    </row>
    <row r="47" spans="1:7" ht="12.75">
      <c r="A47" s="134"/>
      <c r="B47" s="134"/>
      <c r="C47" s="136"/>
      <c r="D47" s="138"/>
      <c r="E47" s="134"/>
      <c r="F47" s="134"/>
      <c r="G47" s="134"/>
    </row>
    <row r="48" spans="1:7" ht="12.75">
      <c r="A48" s="134"/>
      <c r="B48" s="134"/>
      <c r="C48" s="136"/>
      <c r="D48" s="138"/>
      <c r="E48" s="134"/>
      <c r="F48" s="134"/>
      <c r="G48" s="134"/>
    </row>
    <row r="49" spans="1:7" ht="12.75">
      <c r="A49" s="134"/>
      <c r="B49" s="134"/>
      <c r="C49" s="136"/>
      <c r="D49" s="138"/>
      <c r="E49" s="134"/>
      <c r="F49" s="134"/>
      <c r="G49" s="134"/>
    </row>
    <row r="50" spans="1:7" ht="12.75">
      <c r="A50" s="134"/>
      <c r="B50" s="134"/>
      <c r="C50" s="136"/>
      <c r="D50" s="138"/>
      <c r="E50" s="134"/>
      <c r="F50" s="134"/>
      <c r="G50" s="134"/>
    </row>
    <row r="51" spans="1:7" ht="12.75">
      <c r="A51" s="134"/>
      <c r="B51" s="134"/>
      <c r="C51" s="137"/>
      <c r="D51" s="139"/>
      <c r="E51" s="134"/>
      <c r="F51" s="140"/>
      <c r="G51" s="134"/>
    </row>
    <row r="52" spans="1:7" ht="12.75" customHeight="1">
      <c r="A52" s="133">
        <f>'Мандатная (список)'!A52</f>
        <v>0</v>
      </c>
      <c r="B52" s="133" t="str">
        <f>'Мандатная (список)'!B52</f>
        <v>Кат-2ж</v>
      </c>
      <c r="C52" s="135" t="str">
        <f>'Мандатная (список)'!C52&amp;CHAR(10)&amp;'Мандатная (список)'!C53&amp;CHAR(10)&amp;'Мандатная (список)'!C54&amp;CHAR(10)&amp;'Мандатная (список)'!C55&amp;CHAR(10)&amp;'Мандатная (список)'!C56&amp;CHAR(10)&amp;'Мандатная (список)'!C57</f>
        <v>"Касатки"
г. Бийск
</v>
      </c>
      <c r="D52" s="135" t="str">
        <f>'Мандатная (список)'!D52&amp;CHAR(10)&amp;'Мандатная (список)'!D53&amp;CHAR(10)&amp;'Мандатная (список)'!D54&amp;CHAR(10)&amp;'Мандатная (список)'!D55&amp;CHAR(10)&amp;'Мандатная (список)'!D56&amp;CHAR(10)&amp;'Мандатная (список)'!D57</f>
        <v>Соколова Виктория Евгеньевна
Дудина Арина Павловна
</v>
      </c>
      <c r="E52" s="133" t="str">
        <f>'Мандатная (список)'!E52&amp;CHAR(10)&amp;'Мандатная (список)'!E53&amp;CHAR(10)&amp;'Мандатная (список)'!E54&amp;CHAR(10)&amp;'Мандатная (список)'!E55&amp;CHAR(10)&amp;'Мандатная (список)'!E56&amp;CHAR(10)&amp;'Мандатная (список)'!E57</f>
        <v>КМС
3
</v>
      </c>
      <c r="F52" s="133" t="str">
        <f>'Мандатная (список)'!F52&amp;CHAR(10)&amp;'Мандатная (список)'!F53&amp;CHAR(10)&amp;'Мандатная (список)'!F54&amp;CHAR(10)&amp;'Мандатная (список)'!F55&amp;CHAR(10)&amp;'Мандатная (список)'!F56&amp;CHAR(10)&amp;'Мандатная (список)'!F57</f>
        <v>1980
2003
</v>
      </c>
      <c r="G52" s="133" t="str">
        <f>'Мандатная (список)'!G52&amp;CHAR(10)&amp;'Мандатная (список)'!G53&amp;CHAR(10)&amp;'Мандатная (список)'!G54&amp;CHAR(10)&amp;'Мандатная (список)'!G55&amp;CHAR(10)&amp;'Мандатная (список)'!G56&amp;CHAR(10)&amp;'Мандатная (список)'!G57</f>
        <v>
</v>
      </c>
    </row>
    <row r="53" spans="1:7" ht="12.75">
      <c r="A53" s="134"/>
      <c r="B53" s="134"/>
      <c r="C53" s="136"/>
      <c r="D53" s="138"/>
      <c r="E53" s="134"/>
      <c r="F53" s="134"/>
      <c r="G53" s="134"/>
    </row>
    <row r="54" spans="1:7" ht="12.75">
      <c r="A54" s="134"/>
      <c r="B54" s="134"/>
      <c r="C54" s="136"/>
      <c r="D54" s="138"/>
      <c r="E54" s="134"/>
      <c r="F54" s="134"/>
      <c r="G54" s="134"/>
    </row>
    <row r="55" spans="1:7" ht="12.75">
      <c r="A55" s="134"/>
      <c r="B55" s="134"/>
      <c r="C55" s="136"/>
      <c r="D55" s="138"/>
      <c r="E55" s="134"/>
      <c r="F55" s="134"/>
      <c r="G55" s="134"/>
    </row>
    <row r="56" spans="1:7" ht="12.75">
      <c r="A56" s="134"/>
      <c r="B56" s="134"/>
      <c r="C56" s="136"/>
      <c r="D56" s="138"/>
      <c r="E56" s="134"/>
      <c r="F56" s="134"/>
      <c r="G56" s="134"/>
    </row>
    <row r="57" spans="1:7" ht="12.75">
      <c r="A57" s="134"/>
      <c r="B57" s="134"/>
      <c r="C57" s="137"/>
      <c r="D57" s="139"/>
      <c r="E57" s="134"/>
      <c r="F57" s="140"/>
      <c r="G57" s="134"/>
    </row>
    <row r="58" spans="1:7" ht="12.75" customHeight="1">
      <c r="A58" s="133">
        <f>'Мандатная (список)'!A58</f>
        <v>0</v>
      </c>
      <c r="B58" s="133" t="str">
        <f>'Мандатная (список)'!B58</f>
        <v>Кат-2м</v>
      </c>
      <c r="C58" s="135" t="str">
        <f>'Мандатная (список)'!C58&amp;CHAR(10)&amp;'Мандатная (список)'!C59&amp;CHAR(10)&amp;'Мандатная (список)'!C60&amp;CHAR(10)&amp;'Мандатная (список)'!C61&amp;CHAR(10)&amp;'Мандатная (список)'!C62&amp;CHAR(10)&amp;'Мандатная (список)'!C63</f>
        <v>Казанцев и Бурлаков
</v>
      </c>
      <c r="D58" s="135" t="str">
        <f>'Мандатная (список)'!D58&amp;CHAR(10)&amp;'Мандатная (список)'!D59&amp;CHAR(10)&amp;'Мандатная (список)'!D60&amp;CHAR(10)&amp;'Мандатная (список)'!D61&amp;CHAR(10)&amp;'Мандатная (список)'!D62&amp;CHAR(10)&amp;'Мандатная (список)'!D63</f>
        <v>Казанцев Александр Игоревич
Бурлаков Александр Николаевич
</v>
      </c>
      <c r="E58" s="133" t="str">
        <f>'Мандатная (список)'!E58&amp;CHAR(10)&amp;'Мандатная (список)'!E59&amp;CHAR(10)&amp;'Мандатная (список)'!E60&amp;CHAR(10)&amp;'Мандатная (список)'!E61&amp;CHAR(10)&amp;'Мандатная (список)'!E62&amp;CHAR(10)&amp;'Мандатная (список)'!E63</f>
        <v>КМС
КМС
</v>
      </c>
      <c r="F58" s="133" t="str">
        <f>'Мандатная (список)'!F58&amp;CHAR(10)&amp;'Мандатная (список)'!F59&amp;CHAR(10)&amp;'Мандатная (список)'!F60&amp;CHAR(10)&amp;'Мандатная (список)'!F61&amp;CHAR(10)&amp;'Мандатная (список)'!F62&amp;CHAR(10)&amp;'Мандатная (список)'!F63</f>
        <v>1994
1993
</v>
      </c>
      <c r="G58" s="133" t="str">
        <f>'Мандатная (список)'!G58&amp;CHAR(10)&amp;'Мандатная (список)'!G59&amp;CHAR(10)&amp;'Мандатная (список)'!G60&amp;CHAR(10)&amp;'Мандатная (список)'!G61&amp;CHAR(10)&amp;'Мандатная (список)'!G62&amp;CHAR(10)&amp;'Мандатная (список)'!G63</f>
        <v>
</v>
      </c>
    </row>
    <row r="59" spans="1:7" ht="12.75">
      <c r="A59" s="134"/>
      <c r="B59" s="134"/>
      <c r="C59" s="136"/>
      <c r="D59" s="138"/>
      <c r="E59" s="134"/>
      <c r="F59" s="134"/>
      <c r="G59" s="134"/>
    </row>
    <row r="60" spans="1:7" ht="12.75">
      <c r="A60" s="134"/>
      <c r="B60" s="134"/>
      <c r="C60" s="136"/>
      <c r="D60" s="138"/>
      <c r="E60" s="134"/>
      <c r="F60" s="134"/>
      <c r="G60" s="134"/>
    </row>
    <row r="61" spans="1:7" ht="12.75">
      <c r="A61" s="134"/>
      <c r="B61" s="134"/>
      <c r="C61" s="136"/>
      <c r="D61" s="138"/>
      <c r="E61" s="134"/>
      <c r="F61" s="134"/>
      <c r="G61" s="134"/>
    </row>
    <row r="62" spans="1:7" ht="12.75">
      <c r="A62" s="134"/>
      <c r="B62" s="134"/>
      <c r="C62" s="136"/>
      <c r="D62" s="138"/>
      <c r="E62" s="134"/>
      <c r="F62" s="134"/>
      <c r="G62" s="134"/>
    </row>
    <row r="63" spans="1:7" ht="12.75">
      <c r="A63" s="134"/>
      <c r="B63" s="134"/>
      <c r="C63" s="137"/>
      <c r="D63" s="139"/>
      <c r="E63" s="134"/>
      <c r="F63" s="140"/>
      <c r="G63" s="134"/>
    </row>
    <row r="64" spans="1:7" ht="12.75" customHeight="1">
      <c r="A64" s="133">
        <f>'Мандатная (список)'!A64</f>
        <v>0</v>
      </c>
      <c r="B64" s="133" t="str">
        <f>'Мандатная (список)'!B64</f>
        <v>Кат-2дев</v>
      </c>
      <c r="C64" s="135" t="str">
        <f>'Мандатная (список)'!C64&amp;CHAR(10)&amp;'Мандатная (список)'!C65&amp;CHAR(10)&amp;'Мандатная (список)'!C66&amp;CHAR(10)&amp;'Мандатная (список)'!C67&amp;CHAR(10)&amp;'Мандатная (список)'!C68&amp;CHAR(10)&amp;'Мандатная (список)'!C69</f>
        <v>"Касатки"
г. Бийск
</v>
      </c>
      <c r="D64" s="135" t="str">
        <f>'Мандатная (список)'!D64&amp;CHAR(10)&amp;'Мандатная (список)'!D65&amp;CHAR(10)&amp;'Мандатная (список)'!D66&amp;CHAR(10)&amp;'Мандатная (список)'!D67&amp;CHAR(10)&amp;'Мандатная (список)'!D68&amp;CHAR(10)&amp;'Мандатная (список)'!D69</f>
        <v>Суворова Ксения Викторовна
Беломыцева Евгения Михайловна
</v>
      </c>
      <c r="E64" s="133" t="str">
        <f>'Мандатная (список)'!E64&amp;CHAR(10)&amp;'Мандатная (список)'!E65&amp;CHAR(10)&amp;'Мандатная (список)'!E66&amp;CHAR(10)&amp;'Мандатная (список)'!E67&amp;CHAR(10)&amp;'Мандатная (список)'!E68&amp;CHAR(10)&amp;'Мандатная (список)'!E69</f>
        <v>3
3
</v>
      </c>
      <c r="F64" s="133" t="str">
        <f>'Мандатная (список)'!F64&amp;CHAR(10)&amp;'Мандатная (список)'!F65&amp;CHAR(10)&amp;'Мандатная (список)'!F66&amp;CHAR(10)&amp;'Мандатная (список)'!F67&amp;CHAR(10)&amp;'Мандатная (список)'!F68&amp;CHAR(10)&amp;'Мандатная (список)'!F69</f>
        <v>2006
2007
</v>
      </c>
      <c r="G64" s="133" t="str">
        <f>'Мандатная (список)'!G64&amp;CHAR(10)&amp;'Мандатная (список)'!G65&amp;CHAR(10)&amp;'Мандатная (список)'!G66&amp;CHAR(10)&amp;'Мандатная (список)'!G67&amp;CHAR(10)&amp;'Мандатная (список)'!G68&amp;CHAR(10)&amp;'Мандатная (список)'!G69</f>
        <v>
</v>
      </c>
    </row>
    <row r="65" spans="1:7" ht="12.75">
      <c r="A65" s="134"/>
      <c r="B65" s="134"/>
      <c r="C65" s="136"/>
      <c r="D65" s="138"/>
      <c r="E65" s="134"/>
      <c r="F65" s="134"/>
      <c r="G65" s="134"/>
    </row>
    <row r="66" spans="1:7" ht="12.75">
      <c r="A66" s="134"/>
      <c r="B66" s="134"/>
      <c r="C66" s="136"/>
      <c r="D66" s="138"/>
      <c r="E66" s="134"/>
      <c r="F66" s="134"/>
      <c r="G66" s="134"/>
    </row>
    <row r="67" spans="1:7" ht="12.75">
      <c r="A67" s="134"/>
      <c r="B67" s="134"/>
      <c r="C67" s="136"/>
      <c r="D67" s="138"/>
      <c r="E67" s="134"/>
      <c r="F67" s="134"/>
      <c r="G67" s="134"/>
    </row>
    <row r="68" spans="1:7" ht="12.75">
      <c r="A68" s="134"/>
      <c r="B68" s="134"/>
      <c r="C68" s="136"/>
      <c r="D68" s="138"/>
      <c r="E68" s="134"/>
      <c r="F68" s="134"/>
      <c r="G68" s="134"/>
    </row>
    <row r="69" spans="1:7" ht="12.75">
      <c r="A69" s="134"/>
      <c r="B69" s="134"/>
      <c r="C69" s="137"/>
      <c r="D69" s="139"/>
      <c r="E69" s="134"/>
      <c r="F69" s="140"/>
      <c r="G69" s="134"/>
    </row>
    <row r="70" spans="1:7" ht="12.75" customHeight="1">
      <c r="A70" s="133">
        <f>'Мандатная (список)'!A70</f>
        <v>0</v>
      </c>
      <c r="B70" s="133" t="str">
        <f>'Мандатная (список)'!B70</f>
        <v>Кат-2дев</v>
      </c>
      <c r="C70" s="135" t="str">
        <f>'Мандатная (список)'!C70&amp;CHAR(10)&amp;'Мандатная (список)'!C71&amp;CHAR(10)&amp;'Мандатная (список)'!C72&amp;CHAR(10)&amp;'Мандатная (список)'!C73&amp;CHAR(10)&amp;'Мандатная (список)'!C74&amp;CHAR(10)&amp;'Мандатная (список)'!C75</f>
        <v>"Касатки"
г. Бийск
</v>
      </c>
      <c r="D70" s="135" t="str">
        <f>'Мандатная (список)'!D70&amp;CHAR(10)&amp;'Мандатная (список)'!D71&amp;CHAR(10)&amp;'Мандатная (список)'!D72&amp;CHAR(10)&amp;'Мандатная (список)'!D73&amp;CHAR(10)&amp;'Мандатная (список)'!D74&amp;CHAR(10)&amp;'Мандатная (список)'!D75</f>
        <v>Дробышева Виктория Алексеевна
Губина Анастасия Евгеньевна
</v>
      </c>
      <c r="E70" s="133" t="str">
        <f>'Мандатная (список)'!E70&amp;CHAR(10)&amp;'Мандатная (список)'!E71&amp;CHAR(10)&amp;'Мандатная (список)'!E72&amp;CHAR(10)&amp;'Мандатная (список)'!E73&amp;CHAR(10)&amp;'Мандатная (список)'!E74&amp;CHAR(10)&amp;'Мандатная (список)'!E75</f>
        <v>3
1
</v>
      </c>
      <c r="F70" s="133" t="str">
        <f>'Мандатная (список)'!F70&amp;CHAR(10)&amp;'Мандатная (список)'!F71&amp;CHAR(10)&amp;'Мандатная (список)'!F72&amp;CHAR(10)&amp;'Мандатная (список)'!F73&amp;CHAR(10)&amp;'Мандатная (список)'!F74&amp;CHAR(10)&amp;'Мандатная (список)'!F75</f>
        <v>2005
2003
</v>
      </c>
      <c r="G70" s="133" t="str">
        <f>'Мандатная (список)'!G70&amp;CHAR(10)&amp;'Мандатная (список)'!G71&amp;CHAR(10)&amp;'Мандатная (список)'!G72&amp;CHAR(10)&amp;'Мандатная (список)'!G73&amp;CHAR(10)&amp;'Мандатная (список)'!G74&amp;CHAR(10)&amp;'Мандатная (список)'!G75</f>
        <v>
</v>
      </c>
    </row>
    <row r="71" spans="1:7" ht="12.75">
      <c r="A71" s="134"/>
      <c r="B71" s="134"/>
      <c r="C71" s="136"/>
      <c r="D71" s="138"/>
      <c r="E71" s="134"/>
      <c r="F71" s="134"/>
      <c r="G71" s="134"/>
    </row>
    <row r="72" spans="1:7" ht="12.75">
      <c r="A72" s="134"/>
      <c r="B72" s="134"/>
      <c r="C72" s="136"/>
      <c r="D72" s="138"/>
      <c r="E72" s="134"/>
      <c r="F72" s="134"/>
      <c r="G72" s="134"/>
    </row>
    <row r="73" spans="1:7" ht="12.75">
      <c r="A73" s="134"/>
      <c r="B73" s="134"/>
      <c r="C73" s="136"/>
      <c r="D73" s="138"/>
      <c r="E73" s="134"/>
      <c r="F73" s="134"/>
      <c r="G73" s="134"/>
    </row>
    <row r="74" spans="1:7" ht="12.75">
      <c r="A74" s="134"/>
      <c r="B74" s="134"/>
      <c r="C74" s="136"/>
      <c r="D74" s="138"/>
      <c r="E74" s="134"/>
      <c r="F74" s="134"/>
      <c r="G74" s="134"/>
    </row>
    <row r="75" spans="1:7" ht="12.75">
      <c r="A75" s="134"/>
      <c r="B75" s="134"/>
      <c r="C75" s="137"/>
      <c r="D75" s="139"/>
      <c r="E75" s="134"/>
      <c r="F75" s="140"/>
      <c r="G75" s="134"/>
    </row>
    <row r="76" spans="1:7" ht="12.75" customHeight="1">
      <c r="A76" s="133">
        <f>'Мандатная (список)'!A76</f>
        <v>0</v>
      </c>
      <c r="B76" s="133" t="str">
        <f>'Мандатная (список)'!B76</f>
        <v>К-1м</v>
      </c>
      <c r="C76" s="135" t="str">
        <f>'Мандатная (список)'!C76&amp;CHAR(10)&amp;'Мандатная (список)'!C77&amp;CHAR(10)&amp;'Мандатная (список)'!C78&amp;CHAR(10)&amp;'Мандатная (список)'!C79&amp;CHAR(10)&amp;'Мандатная (список)'!C80&amp;CHAR(10)&amp;'Мандатная (список)'!C81</f>
        <v>"Скат"
г. Бийск
</v>
      </c>
      <c r="D76" s="135" t="str">
        <f>'Мандатная (список)'!D76&amp;CHAR(10)&amp;'Мандатная (список)'!D77&amp;CHAR(10)&amp;'Мандатная (список)'!D78&amp;CHAR(10)&amp;'Мандатная (список)'!D79&amp;CHAR(10)&amp;'Мандатная (список)'!D80&amp;CHAR(10)&amp;'Мандатная (список)'!D81</f>
        <v>Разгоняев Артем  Сергеевич
</v>
      </c>
      <c r="E76" s="133" t="str">
        <f>'Мандатная (список)'!E76&amp;CHAR(10)&amp;'Мандатная (список)'!E77&amp;CHAR(10)&amp;'Мандатная (список)'!E78&amp;CHAR(10)&amp;'Мандатная (список)'!E79&amp;CHAR(10)&amp;'Мандатная (список)'!E80&amp;CHAR(10)&amp;'Мандатная (список)'!E81</f>
        <v>2
</v>
      </c>
      <c r="F76" s="133" t="str">
        <f>'Мандатная (список)'!F76&amp;CHAR(10)&amp;'Мандатная (список)'!F77&amp;CHAR(10)&amp;'Мандатная (список)'!F78&amp;CHAR(10)&amp;'Мандатная (список)'!F79&amp;CHAR(10)&amp;'Мандатная (список)'!F80&amp;CHAR(10)&amp;'Мандатная (список)'!F81</f>
        <v>2000
</v>
      </c>
      <c r="G76" s="133" t="str">
        <f>'Мандатная (список)'!G76&amp;CHAR(10)&amp;'Мандатная (список)'!G77&amp;CHAR(10)&amp;'Мандатная (список)'!G78&amp;CHAR(10)&amp;'Мандатная (список)'!G79&amp;CHAR(10)&amp;'Мандатная (список)'!G80&amp;CHAR(10)&amp;'Мандатная (список)'!G81</f>
        <v>
</v>
      </c>
    </row>
    <row r="77" spans="1:7" ht="12.75">
      <c r="A77" s="134"/>
      <c r="B77" s="134"/>
      <c r="C77" s="136"/>
      <c r="D77" s="138"/>
      <c r="E77" s="134"/>
      <c r="F77" s="134"/>
      <c r="G77" s="134"/>
    </row>
    <row r="78" spans="1:7" ht="12.75">
      <c r="A78" s="134"/>
      <c r="B78" s="134"/>
      <c r="C78" s="136"/>
      <c r="D78" s="138"/>
      <c r="E78" s="134"/>
      <c r="F78" s="134"/>
      <c r="G78" s="134"/>
    </row>
    <row r="79" spans="1:7" ht="12.75">
      <c r="A79" s="134"/>
      <c r="B79" s="134"/>
      <c r="C79" s="136"/>
      <c r="D79" s="138"/>
      <c r="E79" s="134"/>
      <c r="F79" s="134"/>
      <c r="G79" s="134"/>
    </row>
    <row r="80" spans="1:7" ht="12.75">
      <c r="A80" s="134"/>
      <c r="B80" s="134"/>
      <c r="C80" s="136"/>
      <c r="D80" s="138"/>
      <c r="E80" s="134"/>
      <c r="F80" s="134"/>
      <c r="G80" s="134"/>
    </row>
    <row r="81" spans="1:7" ht="12.75">
      <c r="A81" s="134"/>
      <c r="B81" s="134"/>
      <c r="C81" s="137"/>
      <c r="D81" s="139"/>
      <c r="E81" s="134"/>
      <c r="F81" s="140"/>
      <c r="G81" s="134"/>
    </row>
    <row r="82" spans="1:7" ht="12.75" customHeight="1">
      <c r="A82" s="133">
        <f>'Мандатная (список)'!A82</f>
        <v>0</v>
      </c>
      <c r="B82" s="133" t="str">
        <f>'Мандатная (список)'!B82</f>
        <v>Кат-2м</v>
      </c>
      <c r="C82" s="135" t="str">
        <f>'Мандатная (список)'!C82&amp;CHAR(10)&amp;'Мандатная (список)'!C83&amp;CHAR(10)&amp;'Мандатная (список)'!C84&amp;CHAR(10)&amp;'Мандатная (список)'!C85&amp;CHAR(10)&amp;'Мандатная (список)'!C86&amp;CHAR(10)&amp;'Мандатная (список)'!C87</f>
        <v>"Скат"
г. Бийск
</v>
      </c>
      <c r="D82" s="135" t="str">
        <f>'Мандатная (список)'!D82&amp;CHAR(10)&amp;'Мандатная (список)'!D83&amp;CHAR(10)&amp;'Мандатная (список)'!D84&amp;CHAR(10)&amp;'Мандатная (список)'!D85&amp;CHAR(10)&amp;'Мандатная (список)'!D86&amp;CHAR(10)&amp;'Мандатная (список)'!D87</f>
        <v>Разгоняев Артем  Сергеевич
Береговой Константин Александрович
</v>
      </c>
      <c r="E82" s="133" t="str">
        <f>'Мандатная (список)'!E82&amp;CHAR(10)&amp;'Мандатная (список)'!E83&amp;CHAR(10)&amp;'Мандатная (список)'!E84&amp;CHAR(10)&amp;'Мандатная (список)'!E85&amp;CHAR(10)&amp;'Мандатная (список)'!E86&amp;CHAR(10)&amp;'Мандатная (список)'!E87</f>
        <v>2
3
</v>
      </c>
      <c r="F82" s="133" t="str">
        <f>'Мандатная (список)'!F82&amp;CHAR(10)&amp;'Мандатная (список)'!F83&amp;CHAR(10)&amp;'Мандатная (список)'!F84&amp;CHAR(10)&amp;'Мандатная (список)'!F85&amp;CHAR(10)&amp;'Мандатная (список)'!F86&amp;CHAR(10)&amp;'Мандатная (список)'!F87</f>
        <v>2000
1999
</v>
      </c>
      <c r="G82" s="133" t="str">
        <f>'Мандатная (список)'!G82&amp;CHAR(10)&amp;'Мандатная (список)'!G83&amp;CHAR(10)&amp;'Мандатная (список)'!G84&amp;CHAR(10)&amp;'Мандатная (список)'!G85&amp;CHAR(10)&amp;'Мандатная (список)'!G86&amp;CHAR(10)&amp;'Мандатная (список)'!G87</f>
        <v>
</v>
      </c>
    </row>
    <row r="83" spans="1:7" ht="12.75">
      <c r="A83" s="134"/>
      <c r="B83" s="134"/>
      <c r="C83" s="136"/>
      <c r="D83" s="138"/>
      <c r="E83" s="134"/>
      <c r="F83" s="134"/>
      <c r="G83" s="134"/>
    </row>
    <row r="84" spans="1:7" ht="12.75">
      <c r="A84" s="134"/>
      <c r="B84" s="134"/>
      <c r="C84" s="136"/>
      <c r="D84" s="138"/>
      <c r="E84" s="134"/>
      <c r="F84" s="134"/>
      <c r="G84" s="134"/>
    </row>
    <row r="85" spans="1:7" ht="12.75">
      <c r="A85" s="134"/>
      <c r="B85" s="134"/>
      <c r="C85" s="136"/>
      <c r="D85" s="138"/>
      <c r="E85" s="134"/>
      <c r="F85" s="134"/>
      <c r="G85" s="134"/>
    </row>
    <row r="86" spans="1:7" ht="12.75">
      <c r="A86" s="134"/>
      <c r="B86" s="134"/>
      <c r="C86" s="136"/>
      <c r="D86" s="138"/>
      <c r="E86" s="134"/>
      <c r="F86" s="134"/>
      <c r="G86" s="134"/>
    </row>
    <row r="87" spans="1:7" ht="12.75">
      <c r="A87" s="134"/>
      <c r="B87" s="134"/>
      <c r="C87" s="137"/>
      <c r="D87" s="139"/>
      <c r="E87" s="134"/>
      <c r="F87" s="140"/>
      <c r="G87" s="134"/>
    </row>
    <row r="88" spans="1:7" ht="12.75" customHeight="1">
      <c r="A88" s="133">
        <f>'Мандатная (список)'!A88</f>
        <v>0</v>
      </c>
      <c r="B88" s="133" t="str">
        <f>'Мандатная (список)'!B88</f>
        <v>Кат-2ж</v>
      </c>
      <c r="C88" s="135" t="str">
        <f>'Мандатная (список)'!C88&amp;CHAR(10)&amp;'Мандатная (список)'!C89&amp;CHAR(10)&amp;'Мандатная (список)'!C90&amp;CHAR(10)&amp;'Мандатная (список)'!C91&amp;CHAR(10)&amp;'Мандатная (список)'!C92&amp;CHAR(10)&amp;'Мандатная (список)'!C93</f>
        <v>"Ромашка" т/к "Норд"
г. Барнаул
</v>
      </c>
      <c r="D88" s="135" t="str">
        <f>'Мандатная (список)'!D88&amp;CHAR(10)&amp;'Мандатная (список)'!D89&amp;CHAR(10)&amp;'Мандатная (список)'!D90&amp;CHAR(10)&amp;'Мандатная (список)'!D91&amp;CHAR(10)&amp;'Мандатная (список)'!D92&amp;CHAR(10)&amp;'Мандатная (список)'!D93</f>
        <v>Игнашина Анастасия
Бержанина Марина
</v>
      </c>
      <c r="E88" s="133" t="str">
        <f>'Мандатная (список)'!E88&amp;CHAR(10)&amp;'Мандатная (список)'!E89&amp;CHAR(10)&amp;'Мандатная (список)'!E90&amp;CHAR(10)&amp;'Мандатная (список)'!E91&amp;CHAR(10)&amp;'Мандатная (список)'!E92&amp;CHAR(10)&amp;'Мандатная (список)'!E93</f>
        <v>б/р
3
</v>
      </c>
      <c r="F88" s="133" t="str">
        <f>'Мандатная (список)'!F88&amp;CHAR(10)&amp;'Мандатная (список)'!F89&amp;CHAR(10)&amp;'Мандатная (список)'!F90&amp;CHAR(10)&amp;'Мандатная (список)'!F91&amp;CHAR(10)&amp;'Мандатная (список)'!F92&amp;CHAR(10)&amp;'Мандатная (список)'!F93</f>
        <v>1994
1994
</v>
      </c>
      <c r="G88" s="133" t="str">
        <f>'Мандатная (список)'!G88&amp;CHAR(10)&amp;'Мандатная (список)'!G89&amp;CHAR(10)&amp;'Мандатная (список)'!G90&amp;CHAR(10)&amp;'Мандатная (список)'!G91&amp;CHAR(10)&amp;'Мандатная (список)'!G92&amp;CHAR(10)&amp;'Мандатная (список)'!G93</f>
        <v>
</v>
      </c>
    </row>
    <row r="89" spans="1:7" ht="12.75">
      <c r="A89" s="134"/>
      <c r="B89" s="134"/>
      <c r="C89" s="136"/>
      <c r="D89" s="138"/>
      <c r="E89" s="134"/>
      <c r="F89" s="134"/>
      <c r="G89" s="134"/>
    </row>
    <row r="90" spans="1:7" ht="12.75">
      <c r="A90" s="134"/>
      <c r="B90" s="134"/>
      <c r="C90" s="136"/>
      <c r="D90" s="138"/>
      <c r="E90" s="134"/>
      <c r="F90" s="134"/>
      <c r="G90" s="134"/>
    </row>
    <row r="91" spans="1:7" ht="12.75">
      <c r="A91" s="134"/>
      <c r="B91" s="134"/>
      <c r="C91" s="136"/>
      <c r="D91" s="138"/>
      <c r="E91" s="134"/>
      <c r="F91" s="134"/>
      <c r="G91" s="134"/>
    </row>
    <row r="92" spans="1:7" ht="12.75">
      <c r="A92" s="134"/>
      <c r="B92" s="134"/>
      <c r="C92" s="136"/>
      <c r="D92" s="138"/>
      <c r="E92" s="134"/>
      <c r="F92" s="134"/>
      <c r="G92" s="134"/>
    </row>
    <row r="93" spans="1:7" ht="12.75">
      <c r="A93" s="134"/>
      <c r="B93" s="134"/>
      <c r="C93" s="137"/>
      <c r="D93" s="139"/>
      <c r="E93" s="134"/>
      <c r="F93" s="140"/>
      <c r="G93" s="134"/>
    </row>
    <row r="94" spans="1:7" ht="12.75" customHeight="1">
      <c r="A94" s="133">
        <f>'Мандатная (список)'!A94</f>
        <v>0</v>
      </c>
      <c r="B94" s="133" t="str">
        <f>'Мандатная (список)'!B94</f>
        <v>Кат-2дев</v>
      </c>
      <c r="C94" s="135" t="str">
        <f>'Мандатная (список)'!C94&amp;CHAR(10)&amp;'Мандатная (список)'!C95&amp;CHAR(10)&amp;'Мандатная (список)'!C96&amp;CHAR(10)&amp;'Мандатная (список)'!C97&amp;CHAR(10)&amp;'Мандатная (список)'!C98&amp;CHAR(10)&amp;'Мандатная (список)'!C99</f>
        <v>"Ромашка" т/к "Норд"
г. Барнаул
</v>
      </c>
      <c r="D94" s="135" t="str">
        <f>'Мандатная (список)'!D94&amp;CHAR(10)&amp;'Мандатная (список)'!D95&amp;CHAR(10)&amp;'Мандатная (список)'!D96&amp;CHAR(10)&amp;'Мандатная (список)'!D97&amp;CHAR(10)&amp;'Мандатная (список)'!D98&amp;CHAR(10)&amp;'Мандатная (список)'!D99</f>
        <v>Кулакова Елизавета
Князькова Виктория
</v>
      </c>
      <c r="E94" s="133" t="str">
        <f>'Мандатная (список)'!E94&amp;CHAR(10)&amp;'Мандатная (список)'!E95&amp;CHAR(10)&amp;'Мандатная (список)'!E96&amp;CHAR(10)&amp;'Мандатная (список)'!E97&amp;CHAR(10)&amp;'Мандатная (список)'!E98&amp;CHAR(10)&amp;'Мандатная (список)'!E99</f>
        <v>б/р
б/р
</v>
      </c>
      <c r="F94" s="133" t="str">
        <f>'Мандатная (список)'!F94&amp;CHAR(10)&amp;'Мандатная (список)'!F95&amp;CHAR(10)&amp;'Мандатная (список)'!F96&amp;CHAR(10)&amp;'Мандатная (список)'!F97&amp;CHAR(10)&amp;'Мандатная (список)'!F98&amp;CHAR(10)&amp;'Мандатная (список)'!F99</f>
        <v>2002
2004
</v>
      </c>
      <c r="G94" s="133" t="str">
        <f>'Мандатная (список)'!G94&amp;CHAR(10)&amp;'Мандатная (список)'!G95&amp;CHAR(10)&amp;'Мандатная (список)'!G96&amp;CHAR(10)&amp;'Мандатная (список)'!G97&amp;CHAR(10)&amp;'Мандатная (список)'!G98&amp;CHAR(10)&amp;'Мандатная (список)'!G99</f>
        <v>
</v>
      </c>
    </row>
    <row r="95" spans="1:7" ht="12.75">
      <c r="A95" s="134"/>
      <c r="B95" s="134"/>
      <c r="C95" s="136"/>
      <c r="D95" s="138"/>
      <c r="E95" s="134"/>
      <c r="F95" s="134"/>
      <c r="G95" s="134"/>
    </row>
    <row r="96" spans="1:7" ht="12.75">
      <c r="A96" s="134"/>
      <c r="B96" s="134"/>
      <c r="C96" s="136"/>
      <c r="D96" s="138"/>
      <c r="E96" s="134"/>
      <c r="F96" s="134"/>
      <c r="G96" s="134"/>
    </row>
    <row r="97" spans="1:7" ht="12.75">
      <c r="A97" s="134"/>
      <c r="B97" s="134"/>
      <c r="C97" s="136"/>
      <c r="D97" s="138"/>
      <c r="E97" s="134"/>
      <c r="F97" s="134"/>
      <c r="G97" s="134"/>
    </row>
    <row r="98" spans="1:7" ht="12.75">
      <c r="A98" s="134"/>
      <c r="B98" s="134"/>
      <c r="C98" s="136"/>
      <c r="D98" s="138"/>
      <c r="E98" s="134"/>
      <c r="F98" s="134"/>
      <c r="G98" s="134"/>
    </row>
    <row r="99" spans="1:7" ht="12.75">
      <c r="A99" s="134"/>
      <c r="B99" s="134"/>
      <c r="C99" s="137"/>
      <c r="D99" s="139"/>
      <c r="E99" s="134"/>
      <c r="F99" s="140"/>
      <c r="G99" s="134"/>
    </row>
    <row r="100" spans="1:7" ht="12.75" customHeight="1">
      <c r="A100" s="133">
        <f>'Мандатная (список)'!A100</f>
        <v>0</v>
      </c>
      <c r="B100" s="133" t="str">
        <f>'Мандатная (список)'!B100</f>
        <v>Кат-2дев</v>
      </c>
      <c r="C100" s="135" t="str">
        <f>'Мандатная (список)'!C100&amp;CHAR(10)&amp;'Мандатная (список)'!C101&amp;CHAR(10)&amp;'Мандатная (список)'!C102&amp;CHAR(10)&amp;'Мандатная (список)'!C103&amp;CHAR(10)&amp;'Мандатная (список)'!C104&amp;CHAR(10)&amp;'Мандатная (список)'!C105</f>
        <v>"Ромашка" т/к "Норд"
г. Барнаул
</v>
      </c>
      <c r="D100" s="135" t="str">
        <f>'Мандатная (список)'!D100&amp;CHAR(10)&amp;'Мандатная (список)'!D101&amp;CHAR(10)&amp;'Мандатная (список)'!D102&amp;CHAR(10)&amp;'Мандатная (список)'!D103&amp;CHAR(10)&amp;'Мандатная (список)'!D104&amp;CHAR(10)&amp;'Мандатная (список)'!D105</f>
        <v>Маслова Анастасия
Землянова Александра
</v>
      </c>
      <c r="E100" s="133" t="str">
        <f>'Мандатная (список)'!E100&amp;CHAR(10)&amp;'Мандатная (список)'!E101&amp;CHAR(10)&amp;'Мандатная (список)'!E102&amp;CHAR(10)&amp;'Мандатная (список)'!E103&amp;CHAR(10)&amp;'Мандатная (список)'!E104&amp;CHAR(10)&amp;'Мандатная (список)'!E105</f>
        <v>б/р
б/р
</v>
      </c>
      <c r="F100" s="133" t="str">
        <f>'Мандатная (список)'!F100&amp;CHAR(10)&amp;'Мандатная (список)'!F101&amp;CHAR(10)&amp;'Мандатная (список)'!F102&amp;CHAR(10)&amp;'Мандатная (список)'!F103&amp;CHAR(10)&amp;'Мандатная (список)'!F104&amp;CHAR(10)&amp;'Мандатная (список)'!F105</f>
        <v>2003
2003
</v>
      </c>
      <c r="G100" s="133" t="str">
        <f>'Мандатная (список)'!G100&amp;CHAR(10)&amp;'Мандатная (список)'!G101&amp;CHAR(10)&amp;'Мандатная (список)'!G102&amp;CHAR(10)&amp;'Мандатная (список)'!G103&amp;CHAR(10)&amp;'Мандатная (список)'!G104&amp;CHAR(10)&amp;'Мандатная (список)'!G105</f>
        <v>
</v>
      </c>
    </row>
    <row r="101" spans="1:7" ht="12.75">
      <c r="A101" s="134"/>
      <c r="B101" s="134"/>
      <c r="C101" s="136"/>
      <c r="D101" s="138"/>
      <c r="E101" s="134"/>
      <c r="F101" s="134"/>
      <c r="G101" s="134"/>
    </row>
    <row r="102" spans="1:7" ht="12.75">
      <c r="A102" s="134"/>
      <c r="B102" s="134"/>
      <c r="C102" s="136"/>
      <c r="D102" s="138"/>
      <c r="E102" s="134"/>
      <c r="F102" s="134"/>
      <c r="G102" s="134"/>
    </row>
    <row r="103" spans="1:7" ht="12.75">
      <c r="A103" s="134"/>
      <c r="B103" s="134"/>
      <c r="C103" s="136"/>
      <c r="D103" s="138"/>
      <c r="E103" s="134"/>
      <c r="F103" s="134"/>
      <c r="G103" s="134"/>
    </row>
    <row r="104" spans="1:7" ht="12.75">
      <c r="A104" s="134"/>
      <c r="B104" s="134"/>
      <c r="C104" s="136"/>
      <c r="D104" s="138"/>
      <c r="E104" s="134"/>
      <c r="F104" s="134"/>
      <c r="G104" s="134"/>
    </row>
    <row r="105" spans="1:7" ht="12.75">
      <c r="A105" s="134"/>
      <c r="B105" s="134"/>
      <c r="C105" s="137"/>
      <c r="D105" s="139"/>
      <c r="E105" s="134"/>
      <c r="F105" s="140"/>
      <c r="G105" s="134"/>
    </row>
    <row r="106" spans="1:7" ht="12.75" customHeight="1">
      <c r="A106" s="133">
        <f>'Мандатная (список)'!A106</f>
        <v>0</v>
      </c>
      <c r="B106" s="133" t="str">
        <f>'Мандатная (список)'!B106</f>
        <v>Кат-2дев</v>
      </c>
      <c r="C106" s="135" t="str">
        <f>'Мандатная (список)'!C106&amp;CHAR(10)&amp;'Мандатная (список)'!C107&amp;CHAR(10)&amp;'Мандатная (список)'!C108&amp;CHAR(10)&amp;'Мандатная (список)'!C109&amp;CHAR(10)&amp;'Мандатная (список)'!C110&amp;CHAR(10)&amp;'Мандатная (список)'!C111</f>
        <v>"Ромашка" т/к "Норд"
г. Барнаул
</v>
      </c>
      <c r="D106" s="135" t="str">
        <f>'Мандатная (список)'!D106&amp;CHAR(10)&amp;'Мандатная (список)'!D107&amp;CHAR(10)&amp;'Мандатная (список)'!D108&amp;CHAR(10)&amp;'Мандатная (список)'!D109&amp;CHAR(10)&amp;'Мандатная (список)'!D110&amp;CHAR(10)&amp;'Мандатная (список)'!D111</f>
        <v>Зенкина Алина
Игнатенко Елизавета
</v>
      </c>
      <c r="E106" s="133" t="str">
        <f>'Мандатная (список)'!E106&amp;CHAR(10)&amp;'Мандатная (список)'!E107&amp;CHAR(10)&amp;'Мандатная (список)'!E108&amp;CHAR(10)&amp;'Мандатная (список)'!E109&amp;CHAR(10)&amp;'Мандатная (список)'!E110&amp;CHAR(10)&amp;'Мандатная (список)'!E111</f>
        <v>б/р
б/р
</v>
      </c>
      <c r="F106" s="133" t="str">
        <f>'Мандатная (список)'!F106&amp;CHAR(10)&amp;'Мандатная (список)'!F107&amp;CHAR(10)&amp;'Мандатная (список)'!F108&amp;CHAR(10)&amp;'Мандатная (список)'!F109&amp;CHAR(10)&amp;'Мандатная (список)'!F110&amp;CHAR(10)&amp;'Мандатная (список)'!F111</f>
        <v>2004
2003
</v>
      </c>
      <c r="G106" s="133" t="str">
        <f>'Мандатная (список)'!G106&amp;CHAR(10)&amp;'Мандатная (список)'!G107&amp;CHAR(10)&amp;'Мандатная (список)'!G108&amp;CHAR(10)&amp;'Мандатная (список)'!G109&amp;CHAR(10)&amp;'Мандатная (список)'!G110&amp;CHAR(10)&amp;'Мандатная (список)'!G111</f>
        <v>
</v>
      </c>
    </row>
    <row r="107" spans="1:7" ht="12.75">
      <c r="A107" s="134"/>
      <c r="B107" s="134"/>
      <c r="C107" s="136"/>
      <c r="D107" s="138"/>
      <c r="E107" s="134"/>
      <c r="F107" s="134"/>
      <c r="G107" s="134"/>
    </row>
    <row r="108" spans="1:7" ht="12.75">
      <c r="A108" s="134"/>
      <c r="B108" s="134"/>
      <c r="C108" s="136"/>
      <c r="D108" s="138"/>
      <c r="E108" s="134"/>
      <c r="F108" s="134"/>
      <c r="G108" s="134"/>
    </row>
    <row r="109" spans="1:7" ht="12.75">
      <c r="A109" s="134"/>
      <c r="B109" s="134"/>
      <c r="C109" s="136"/>
      <c r="D109" s="138"/>
      <c r="E109" s="134"/>
      <c r="F109" s="134"/>
      <c r="G109" s="134"/>
    </row>
    <row r="110" spans="1:7" ht="12.75">
      <c r="A110" s="134"/>
      <c r="B110" s="134"/>
      <c r="C110" s="136"/>
      <c r="D110" s="138"/>
      <c r="E110" s="134"/>
      <c r="F110" s="134"/>
      <c r="G110" s="134"/>
    </row>
    <row r="111" spans="1:7" ht="12.75">
      <c r="A111" s="134"/>
      <c r="B111" s="134"/>
      <c r="C111" s="137"/>
      <c r="D111" s="139"/>
      <c r="E111" s="134"/>
      <c r="F111" s="140"/>
      <c r="G111" s="134"/>
    </row>
    <row r="112" spans="1:7" ht="12.75" customHeight="1">
      <c r="A112" s="133">
        <f>'Мандатная (список)'!A112</f>
        <v>0</v>
      </c>
      <c r="B112" s="133" t="str">
        <f>'Мандатная (список)'!B112</f>
        <v>К-1дев</v>
      </c>
      <c r="C112" s="135" t="str">
        <f>'Мандатная (список)'!C112&amp;CHAR(10)&amp;'Мандатная (список)'!C113&amp;CHAR(10)&amp;'Мандатная (список)'!C114&amp;CHAR(10)&amp;'Мандатная (список)'!C115&amp;CHAR(10)&amp;'Мандатная (список)'!C116&amp;CHAR(10)&amp;'Мандатная (список)'!C117</f>
        <v>"Касатки"
г. Бийск
</v>
      </c>
      <c r="D112" s="135" t="str">
        <f>'Мандатная (список)'!D112&amp;CHAR(10)&amp;'Мандатная (список)'!D113&amp;CHAR(10)&amp;'Мандатная (список)'!D114&amp;CHAR(10)&amp;'Мандатная (список)'!D115&amp;CHAR(10)&amp;'Мандатная (список)'!D116&amp;CHAR(10)&amp;'Мандатная (список)'!D117</f>
        <v>Соколова Карина Алексеевна
</v>
      </c>
      <c r="E112" s="133" t="str">
        <f>'Мандатная (список)'!E112&amp;CHAR(10)&amp;'Мандатная (список)'!E113&amp;CHAR(10)&amp;'Мандатная (список)'!E114&amp;CHAR(10)&amp;'Мандатная (список)'!E115&amp;CHAR(10)&amp;'Мандатная (список)'!E116&amp;CHAR(10)&amp;'Мандатная (список)'!E117</f>
        <v>3
</v>
      </c>
      <c r="F112" s="133" t="str">
        <f>'Мандатная (список)'!F112&amp;CHAR(10)&amp;'Мандатная (список)'!F113&amp;CHAR(10)&amp;'Мандатная (список)'!F114&amp;CHAR(10)&amp;'Мандатная (список)'!F115&amp;CHAR(10)&amp;'Мандатная (список)'!F116&amp;CHAR(10)&amp;'Мандатная (список)'!F117</f>
        <v>2012
</v>
      </c>
      <c r="G112" s="133" t="str">
        <f>'Мандатная (список)'!G112&amp;CHAR(10)&amp;'Мандатная (список)'!G113&amp;CHAR(10)&amp;'Мандатная (список)'!G114&amp;CHAR(10)&amp;'Мандатная (список)'!G115&amp;CHAR(10)&amp;'Мандатная (список)'!G116&amp;CHAR(10)&amp;'Мандатная (список)'!G117</f>
        <v>
</v>
      </c>
    </row>
    <row r="113" spans="1:7" ht="12.75">
      <c r="A113" s="134"/>
      <c r="B113" s="134"/>
      <c r="C113" s="136"/>
      <c r="D113" s="138"/>
      <c r="E113" s="134"/>
      <c r="F113" s="134"/>
      <c r="G113" s="134"/>
    </row>
    <row r="114" spans="1:7" ht="12.75">
      <c r="A114" s="134"/>
      <c r="B114" s="134"/>
      <c r="C114" s="136"/>
      <c r="D114" s="138"/>
      <c r="E114" s="134"/>
      <c r="F114" s="134"/>
      <c r="G114" s="134"/>
    </row>
    <row r="115" spans="1:7" ht="12.75">
      <c r="A115" s="134"/>
      <c r="B115" s="134"/>
      <c r="C115" s="136"/>
      <c r="D115" s="138"/>
      <c r="E115" s="134"/>
      <c r="F115" s="134"/>
      <c r="G115" s="134"/>
    </row>
    <row r="116" spans="1:7" ht="12.75">
      <c r="A116" s="134"/>
      <c r="B116" s="134"/>
      <c r="C116" s="136"/>
      <c r="D116" s="138"/>
      <c r="E116" s="134"/>
      <c r="F116" s="134"/>
      <c r="G116" s="134"/>
    </row>
    <row r="117" spans="1:7" ht="12.75">
      <c r="A117" s="134"/>
      <c r="B117" s="134"/>
      <c r="C117" s="137"/>
      <c r="D117" s="139"/>
      <c r="E117" s="134"/>
      <c r="F117" s="140"/>
      <c r="G117" s="134"/>
    </row>
    <row r="118" spans="1:7" ht="12.75" customHeight="1">
      <c r="A118" s="133">
        <f>'Мандатная (список)'!A118</f>
        <v>0</v>
      </c>
      <c r="B118" s="133" t="str">
        <f>'Мандатная (список)'!B118</f>
        <v>К-1дев</v>
      </c>
      <c r="C118" s="135" t="str">
        <f>'Мандатная (список)'!C118&amp;CHAR(10)&amp;'Мандатная (список)'!C119&amp;CHAR(10)&amp;'Мандатная (список)'!C120&amp;CHAR(10)&amp;'Мандатная (список)'!C121&amp;CHAR(10)&amp;'Мандатная (список)'!C122&amp;CHAR(10)&amp;'Мандатная (список)'!C123</f>
        <v>"Касатки"
г. Бийск
</v>
      </c>
      <c r="D118" s="135" t="str">
        <f>'Мандатная (список)'!D118&amp;CHAR(10)&amp;'Мандатная (список)'!D119&amp;CHAR(10)&amp;'Мандатная (список)'!D120&amp;CHAR(10)&amp;'Мандатная (список)'!D121&amp;CHAR(10)&amp;'Мандатная (список)'!D122&amp;CHAR(10)&amp;'Мандатная (список)'!D123</f>
        <v>Вдовина Екатерина Алексеевна
</v>
      </c>
      <c r="E118" s="133" t="str">
        <f>'Мандатная (список)'!E118&amp;CHAR(10)&amp;'Мандатная (список)'!E119&amp;CHAR(10)&amp;'Мандатная (список)'!E120&amp;CHAR(10)&amp;'Мандатная (список)'!E121&amp;CHAR(10)&amp;'Мандатная (список)'!E122&amp;CHAR(10)&amp;'Мандатная (список)'!E123</f>
        <v>3
</v>
      </c>
      <c r="F118" s="133" t="str">
        <f>'Мандатная (список)'!F118&amp;CHAR(10)&amp;'Мандатная (список)'!F119&amp;CHAR(10)&amp;'Мандатная (список)'!F120&amp;CHAR(10)&amp;'Мандатная (список)'!F121&amp;CHAR(10)&amp;'Мандатная (список)'!F122&amp;CHAR(10)&amp;'Мандатная (список)'!F123</f>
        <v>2008
</v>
      </c>
      <c r="G118" s="133" t="str">
        <f>'Мандатная (список)'!G118&amp;CHAR(10)&amp;'Мандатная (список)'!G119&amp;CHAR(10)&amp;'Мандатная (список)'!G120&amp;CHAR(10)&amp;'Мандатная (список)'!G121&amp;CHAR(10)&amp;'Мандатная (список)'!G122&amp;CHAR(10)&amp;'Мандатная (список)'!G123</f>
        <v>
</v>
      </c>
    </row>
    <row r="119" spans="1:7" ht="12.75">
      <c r="A119" s="134"/>
      <c r="B119" s="134"/>
      <c r="C119" s="136"/>
      <c r="D119" s="138"/>
      <c r="E119" s="134"/>
      <c r="F119" s="134"/>
      <c r="G119" s="134"/>
    </row>
    <row r="120" spans="1:7" ht="12.75">
      <c r="A120" s="134"/>
      <c r="B120" s="134"/>
      <c r="C120" s="136"/>
      <c r="D120" s="138"/>
      <c r="E120" s="134"/>
      <c r="F120" s="134"/>
      <c r="G120" s="134"/>
    </row>
    <row r="121" spans="1:7" ht="12.75">
      <c r="A121" s="134"/>
      <c r="B121" s="134"/>
      <c r="C121" s="136"/>
      <c r="D121" s="138"/>
      <c r="E121" s="134"/>
      <c r="F121" s="134"/>
      <c r="G121" s="134"/>
    </row>
    <row r="122" spans="1:7" ht="12.75">
      <c r="A122" s="134"/>
      <c r="B122" s="134"/>
      <c r="C122" s="136"/>
      <c r="D122" s="138"/>
      <c r="E122" s="134"/>
      <c r="F122" s="134"/>
      <c r="G122" s="134"/>
    </row>
    <row r="123" spans="1:7" ht="12.75">
      <c r="A123" s="134"/>
      <c r="B123" s="134"/>
      <c r="C123" s="137"/>
      <c r="D123" s="139"/>
      <c r="E123" s="134"/>
      <c r="F123" s="140"/>
      <c r="G123" s="134"/>
    </row>
    <row r="124" spans="1:7" ht="12.75" customHeight="1">
      <c r="A124" s="133">
        <f>'Мандатная (список)'!A124</f>
        <v>0</v>
      </c>
      <c r="B124" s="133" t="str">
        <f>'Мандатная (список)'!B124</f>
        <v>Кат-2м</v>
      </c>
      <c r="C124" s="135" t="str">
        <f>'Мандатная (список)'!C124&amp;CHAR(10)&amp;'Мандатная (список)'!C125&amp;CHAR(10)&amp;'Мандатная (список)'!C126&amp;CHAR(10)&amp;'Мандатная (список)'!C127&amp;CHAR(10)&amp;'Мандатная (список)'!C128&amp;CHAR(10)&amp;'Мандатная (список)'!C129</f>
        <v>"Алтай Сплав"
п. Тальменка, Алт. край
</v>
      </c>
      <c r="D124" s="135" t="str">
        <f>'Мандатная (список)'!D124&amp;CHAR(10)&amp;'Мандатная (список)'!D125&amp;CHAR(10)&amp;'Мандатная (список)'!D126&amp;CHAR(10)&amp;'Мандатная (список)'!D127&amp;CHAR(10)&amp;'Мандатная (список)'!D128&amp;CHAR(10)&amp;'Мандатная (список)'!D129</f>
        <v>Мышкин Никита Александрович
Титков Константин Владимирович
</v>
      </c>
      <c r="E124" s="133" t="str">
        <f>'Мандатная (список)'!E124&amp;CHAR(10)&amp;'Мандатная (список)'!E125&amp;CHAR(10)&amp;'Мандатная (список)'!E126&amp;CHAR(10)&amp;'Мандатная (список)'!E127&amp;CHAR(10)&amp;'Мандатная (список)'!E128&amp;CHAR(10)&amp;'Мандатная (список)'!E129</f>
        <v>1
1
</v>
      </c>
      <c r="F124" s="133" t="str">
        <f>'Мандатная (список)'!F124&amp;CHAR(10)&amp;'Мандатная (список)'!F125&amp;CHAR(10)&amp;'Мандатная (список)'!F126&amp;CHAR(10)&amp;'Мандатная (список)'!F127&amp;CHAR(10)&amp;'Мандатная (список)'!F128&amp;CHAR(10)&amp;'Мандатная (список)'!F129</f>
        <v>1994
1997
</v>
      </c>
      <c r="G124" s="133" t="str">
        <f>'Мандатная (список)'!G124&amp;CHAR(10)&amp;'Мандатная (список)'!G125&amp;CHAR(10)&amp;'Мандатная (список)'!G126&amp;CHAR(10)&amp;'Мандатная (список)'!G127&amp;CHAR(10)&amp;'Мандатная (список)'!G128&amp;CHAR(10)&amp;'Мандатная (список)'!G129</f>
        <v>
</v>
      </c>
    </row>
    <row r="125" spans="1:7" ht="12.75">
      <c r="A125" s="134"/>
      <c r="B125" s="134"/>
      <c r="C125" s="136"/>
      <c r="D125" s="138"/>
      <c r="E125" s="134"/>
      <c r="F125" s="134"/>
      <c r="G125" s="134"/>
    </row>
    <row r="126" spans="1:7" ht="12.75">
      <c r="A126" s="134"/>
      <c r="B126" s="134"/>
      <c r="C126" s="136"/>
      <c r="D126" s="138"/>
      <c r="E126" s="134"/>
      <c r="F126" s="134"/>
      <c r="G126" s="134"/>
    </row>
    <row r="127" spans="1:7" ht="12.75">
      <c r="A127" s="134"/>
      <c r="B127" s="134"/>
      <c r="C127" s="136"/>
      <c r="D127" s="138"/>
      <c r="E127" s="134"/>
      <c r="F127" s="134"/>
      <c r="G127" s="134"/>
    </row>
    <row r="128" spans="1:7" ht="12.75">
      <c r="A128" s="134"/>
      <c r="B128" s="134"/>
      <c r="C128" s="136"/>
      <c r="D128" s="138"/>
      <c r="E128" s="134"/>
      <c r="F128" s="134"/>
      <c r="G128" s="134"/>
    </row>
    <row r="129" spans="1:7" ht="12.75">
      <c r="A129" s="134"/>
      <c r="B129" s="134"/>
      <c r="C129" s="137"/>
      <c r="D129" s="139"/>
      <c r="E129" s="134"/>
      <c r="F129" s="140"/>
      <c r="G129" s="134"/>
    </row>
    <row r="130" spans="1:7" ht="12.75" customHeight="1">
      <c r="A130" s="133">
        <f>'Мандатная (список)'!A130</f>
        <v>0</v>
      </c>
      <c r="B130" s="133" t="str">
        <f>'Мандатная (список)'!B130</f>
        <v>Кат-2м</v>
      </c>
      <c r="C130" s="135" t="str">
        <f>'Мандатная (список)'!C130&amp;CHAR(10)&amp;'Мандатная (список)'!C131&amp;CHAR(10)&amp;'Мандатная (список)'!C132&amp;CHAR(10)&amp;'Мандатная (список)'!C133&amp;CHAR(10)&amp;'Мандатная (список)'!C134&amp;CHAR(10)&amp;'Мандатная (список)'!C135</f>
        <v>"Алтай Сплав"
п. Тальменка, Алт. край
</v>
      </c>
      <c r="D130" s="135" t="str">
        <f>'Мандатная (список)'!D130&amp;CHAR(10)&amp;'Мандатная (список)'!D131&amp;CHAR(10)&amp;'Мандатная (список)'!D132&amp;CHAR(10)&amp;'Мандатная (список)'!D133&amp;CHAR(10)&amp;'Мандатная (список)'!D134&amp;CHAR(10)&amp;'Мандатная (список)'!D135</f>
        <v>Долженко Александр Сергеевич
Соловьёв Роман
</v>
      </c>
      <c r="E130" s="133" t="str">
        <f>'Мандатная (список)'!E130&amp;CHAR(10)&amp;'Мандатная (список)'!E131&amp;CHAR(10)&amp;'Мандатная (список)'!E132&amp;CHAR(10)&amp;'Мандатная (список)'!E133&amp;CHAR(10)&amp;'Мандатная (список)'!E134&amp;CHAR(10)&amp;'Мандатная (список)'!E135</f>
        <v>б/р
б/р
</v>
      </c>
      <c r="F130" s="133" t="str">
        <f>'Мандатная (список)'!F130&amp;CHAR(10)&amp;'Мандатная (список)'!F131&amp;CHAR(10)&amp;'Мандатная (список)'!F132&amp;CHAR(10)&amp;'Мандатная (список)'!F133&amp;CHAR(10)&amp;'Мандатная (список)'!F134&amp;CHAR(10)&amp;'Мандатная (список)'!F135</f>
        <v>1997
1997
</v>
      </c>
      <c r="G130" s="133" t="str">
        <f>'Мандатная (список)'!G130&amp;CHAR(10)&amp;'Мандатная (список)'!G131&amp;CHAR(10)&amp;'Мандатная (список)'!G132&amp;CHAR(10)&amp;'Мандатная (список)'!G133&amp;CHAR(10)&amp;'Мандатная (список)'!G134&amp;CHAR(10)&amp;'Мандатная (список)'!G135</f>
        <v>
</v>
      </c>
    </row>
    <row r="131" spans="1:7" ht="12.75">
      <c r="A131" s="134"/>
      <c r="B131" s="134"/>
      <c r="C131" s="136"/>
      <c r="D131" s="138"/>
      <c r="E131" s="134"/>
      <c r="F131" s="134"/>
      <c r="G131" s="134"/>
    </row>
    <row r="132" spans="1:7" ht="12.75">
      <c r="A132" s="134"/>
      <c r="B132" s="134"/>
      <c r="C132" s="136"/>
      <c r="D132" s="138"/>
      <c r="E132" s="134"/>
      <c r="F132" s="134"/>
      <c r="G132" s="134"/>
    </row>
    <row r="133" spans="1:7" ht="12.75">
      <c r="A133" s="134"/>
      <c r="B133" s="134"/>
      <c r="C133" s="136"/>
      <c r="D133" s="138"/>
      <c r="E133" s="134"/>
      <c r="F133" s="134"/>
      <c r="G133" s="134"/>
    </row>
    <row r="134" spans="1:7" ht="12.75">
      <c r="A134" s="134"/>
      <c r="B134" s="134"/>
      <c r="C134" s="136"/>
      <c r="D134" s="138"/>
      <c r="E134" s="134"/>
      <c r="F134" s="134"/>
      <c r="G134" s="134"/>
    </row>
    <row r="135" spans="1:7" ht="12.75">
      <c r="A135" s="134"/>
      <c r="B135" s="134"/>
      <c r="C135" s="137"/>
      <c r="D135" s="139"/>
      <c r="E135" s="134"/>
      <c r="F135" s="140"/>
      <c r="G135" s="134"/>
    </row>
    <row r="136" spans="1:7" ht="12.75" customHeight="1">
      <c r="A136" s="133">
        <f>'Мандатная (список)'!A136</f>
        <v>0</v>
      </c>
      <c r="B136" s="133" t="str">
        <f>'Мандатная (список)'!B136</f>
        <v>Кат-2Тж</v>
      </c>
      <c r="C136" s="135" t="str">
        <f>'Мандатная (список)'!C136&amp;CHAR(10)&amp;'Мандатная (список)'!C137&amp;CHAR(10)&amp;'Мандатная (список)'!C138&amp;CHAR(10)&amp;'Мандатная (список)'!C139&amp;CHAR(10)&amp;'Мандатная (список)'!C140&amp;CHAR(10)&amp;'Мандатная (список)'!C141</f>
        <v>АКАТ "Пульсар"
г. Барнаул
</v>
      </c>
      <c r="D136" s="135" t="str">
        <f>'Мандатная (список)'!D136&amp;CHAR(10)&amp;'Мандатная (список)'!D137&amp;CHAR(10)&amp;'Мандатная (список)'!D138&amp;CHAR(10)&amp;'Мандатная (список)'!D139&amp;CHAR(10)&amp;'Мандатная (список)'!D140&amp;CHAR(10)&amp;'Мандатная (список)'!D141</f>
        <v>Чумакина Валерия Григорьевна
Шишка Светлана Александровна
</v>
      </c>
      <c r="E136" s="133" t="str">
        <f>'Мандатная (список)'!E136&amp;CHAR(10)&amp;'Мандатная (список)'!E137&amp;CHAR(10)&amp;'Мандатная (список)'!E138&amp;CHAR(10)&amp;'Мандатная (список)'!E139&amp;CHAR(10)&amp;'Мандатная (список)'!E140&amp;CHAR(10)&amp;'Мандатная (список)'!E141</f>
        <v>б/р
б/р
</v>
      </c>
      <c r="F136" s="133" t="str">
        <f>'Мандатная (список)'!F136&amp;CHAR(10)&amp;'Мандатная (список)'!F137&amp;CHAR(10)&amp;'Мандатная (список)'!F138&amp;CHAR(10)&amp;'Мандатная (список)'!F139&amp;CHAR(10)&amp;'Мандатная (список)'!F140&amp;CHAR(10)&amp;'Мандатная (список)'!F141</f>
        <v>1999
1999
</v>
      </c>
      <c r="G136" s="133" t="str">
        <f>'Мандатная (список)'!G136&amp;CHAR(10)&amp;'Мандатная (список)'!G137&amp;CHAR(10)&amp;'Мандатная (список)'!G138&amp;CHAR(10)&amp;'Мандатная (список)'!G139&amp;CHAR(10)&amp;'Мандатная (список)'!G140&amp;CHAR(10)&amp;'Мандатная (список)'!G141</f>
        <v>
</v>
      </c>
    </row>
    <row r="137" spans="1:7" ht="12.75">
      <c r="A137" s="134"/>
      <c r="B137" s="134"/>
      <c r="C137" s="136"/>
      <c r="D137" s="138"/>
      <c r="E137" s="134"/>
      <c r="F137" s="134"/>
      <c r="G137" s="134"/>
    </row>
    <row r="138" spans="1:7" ht="12.75">
      <c r="A138" s="134"/>
      <c r="B138" s="134"/>
      <c r="C138" s="136"/>
      <c r="D138" s="138"/>
      <c r="E138" s="134"/>
      <c r="F138" s="134"/>
      <c r="G138" s="134"/>
    </row>
    <row r="139" spans="1:7" ht="12.75">
      <c r="A139" s="134"/>
      <c r="B139" s="134"/>
      <c r="C139" s="136"/>
      <c r="D139" s="138"/>
      <c r="E139" s="134"/>
      <c r="F139" s="134"/>
      <c r="G139" s="134"/>
    </row>
    <row r="140" spans="1:7" ht="12.75">
      <c r="A140" s="134"/>
      <c r="B140" s="134"/>
      <c r="C140" s="136"/>
      <c r="D140" s="138"/>
      <c r="E140" s="134"/>
      <c r="F140" s="134"/>
      <c r="G140" s="134"/>
    </row>
    <row r="141" spans="1:7" ht="12.75">
      <c r="A141" s="134"/>
      <c r="B141" s="134"/>
      <c r="C141" s="137"/>
      <c r="D141" s="139"/>
      <c r="E141" s="134"/>
      <c r="F141" s="140"/>
      <c r="G141" s="134"/>
    </row>
    <row r="142" spans="1:7" ht="12.75" customHeight="1">
      <c r="A142" s="133">
        <f>'Мандатная (список)'!A142</f>
        <v>0</v>
      </c>
      <c r="B142" s="133" t="str">
        <f>'Мандатная (список)'!B142</f>
        <v>Кат-2Тм</v>
      </c>
      <c r="C142" s="135" t="str">
        <f>'Мандатная (список)'!C142&amp;CHAR(10)&amp;'Мандатная (список)'!C143&amp;CHAR(10)&amp;'Мандатная (список)'!C144&amp;CHAR(10)&amp;'Мандатная (список)'!C145&amp;CHAR(10)&amp;'Мандатная (список)'!C146&amp;CHAR(10)&amp;'Мандатная (список)'!C147</f>
        <v>АКАТ "Пульсар"
г. Барнаул
</v>
      </c>
      <c r="D142" s="135" t="str">
        <f>'Мандатная (список)'!D142&amp;CHAR(10)&amp;'Мандатная (список)'!D143&amp;CHAR(10)&amp;'Мандатная (список)'!D144&amp;CHAR(10)&amp;'Мандатная (список)'!D145&amp;CHAR(10)&amp;'Мандатная (список)'!D146&amp;CHAR(10)&amp;'Мандатная (список)'!D147</f>
        <v>Тырышкин Дмитрий Вячеславович
Варлаков Сергей Валерьевич
</v>
      </c>
      <c r="E142" s="133" t="str">
        <f>'Мандатная (список)'!E142&amp;CHAR(10)&amp;'Мандатная (список)'!E143&amp;CHAR(10)&amp;'Мандатная (список)'!E144&amp;CHAR(10)&amp;'Мандатная (список)'!E145&amp;CHAR(10)&amp;'Мандатная (список)'!E146&amp;CHAR(10)&amp;'Мандатная (список)'!E147</f>
        <v>КМС
б/р
</v>
      </c>
      <c r="F142" s="133" t="str">
        <f>'Мандатная (список)'!F142&amp;CHAR(10)&amp;'Мандатная (список)'!F143&amp;CHAR(10)&amp;'Мандатная (список)'!F144&amp;CHAR(10)&amp;'Мандатная (список)'!F145&amp;CHAR(10)&amp;'Мандатная (список)'!F146&amp;CHAR(10)&amp;'Мандатная (список)'!F147</f>
        <v>1979
1975
</v>
      </c>
      <c r="G142" s="133" t="str">
        <f>'Мандатная (список)'!G142&amp;CHAR(10)&amp;'Мандатная (список)'!G143&amp;CHAR(10)&amp;'Мандатная (список)'!G144&amp;CHAR(10)&amp;'Мандатная (список)'!G145&amp;CHAR(10)&amp;'Мандатная (список)'!G146&amp;CHAR(10)&amp;'Мандатная (список)'!G147</f>
        <v>
</v>
      </c>
    </row>
    <row r="143" spans="1:7" ht="12.75">
      <c r="A143" s="134"/>
      <c r="B143" s="134"/>
      <c r="C143" s="136"/>
      <c r="D143" s="138"/>
      <c r="E143" s="134"/>
      <c r="F143" s="134"/>
      <c r="G143" s="134"/>
    </row>
    <row r="144" spans="1:7" ht="12.75">
      <c r="A144" s="134"/>
      <c r="B144" s="134"/>
      <c r="C144" s="136"/>
      <c r="D144" s="138"/>
      <c r="E144" s="134"/>
      <c r="F144" s="134"/>
      <c r="G144" s="134"/>
    </row>
    <row r="145" spans="1:7" ht="12.75">
      <c r="A145" s="134"/>
      <c r="B145" s="134"/>
      <c r="C145" s="136"/>
      <c r="D145" s="138"/>
      <c r="E145" s="134"/>
      <c r="F145" s="134"/>
      <c r="G145" s="134"/>
    </row>
    <row r="146" spans="1:7" ht="12.75">
      <c r="A146" s="134"/>
      <c r="B146" s="134"/>
      <c r="C146" s="136"/>
      <c r="D146" s="138"/>
      <c r="E146" s="134"/>
      <c r="F146" s="134"/>
      <c r="G146" s="134"/>
    </row>
    <row r="147" spans="1:7" ht="12.75">
      <c r="A147" s="134"/>
      <c r="B147" s="134"/>
      <c r="C147" s="137"/>
      <c r="D147" s="139"/>
      <c r="E147" s="134"/>
      <c r="F147" s="140"/>
      <c r="G147" s="134"/>
    </row>
    <row r="148" spans="1:7" ht="12.75" customHeight="1">
      <c r="A148" s="133">
        <f>'Мандатная (список)'!A148</f>
        <v>0</v>
      </c>
      <c r="B148" s="133" t="str">
        <f>'Мандатная (список)'!B148</f>
        <v>Кат-2Тм</v>
      </c>
      <c r="C148" s="135" t="str">
        <f>'Мандатная (список)'!C148&amp;CHAR(10)&amp;'Мандатная (список)'!C149&amp;CHAR(10)&amp;'Мандатная (список)'!C150&amp;CHAR(10)&amp;'Мандатная (список)'!C151&amp;CHAR(10)&amp;'Мандатная (список)'!C152&amp;CHAR(10)&amp;'Мандатная (список)'!C153</f>
        <v>"ЕлкиТур"
</v>
      </c>
      <c r="D148" s="135" t="str">
        <f>'Мандатная (список)'!D148&amp;CHAR(10)&amp;'Мандатная (список)'!D149&amp;CHAR(10)&amp;'Мандатная (список)'!D150&amp;CHAR(10)&amp;'Мандатная (список)'!D151&amp;CHAR(10)&amp;'Мандатная (список)'!D152&amp;CHAR(10)&amp;'Мандатная (список)'!D153</f>
        <v>Мананников Дмитрий
Шагалин Данил
</v>
      </c>
      <c r="E148" s="133" t="str">
        <f>'Мандатная (список)'!E148&amp;CHAR(10)&amp;'Мандатная (список)'!E149&amp;CHAR(10)&amp;'Мандатная (список)'!E150&amp;CHAR(10)&amp;'Мандатная (список)'!E151&amp;CHAR(10)&amp;'Мандатная (список)'!E152&amp;CHAR(10)&amp;'Мандатная (список)'!E153</f>
        <v>б/р
б/р
</v>
      </c>
      <c r="F148" s="133" t="str">
        <f>'Мандатная (список)'!F148&amp;CHAR(10)&amp;'Мандатная (список)'!F149&amp;CHAR(10)&amp;'Мандатная (список)'!F150&amp;CHAR(10)&amp;'Мандатная (список)'!F151&amp;CHAR(10)&amp;'Мандатная (список)'!F152&amp;CHAR(10)&amp;'Мандатная (список)'!F153</f>
        <v>1988
1992
</v>
      </c>
      <c r="G148" s="133" t="str">
        <f>'Мандатная (список)'!G148&amp;CHAR(10)&amp;'Мандатная (список)'!G149&amp;CHAR(10)&amp;'Мандатная (список)'!G150&amp;CHAR(10)&amp;'Мандатная (список)'!G151&amp;CHAR(10)&amp;'Мандатная (список)'!G152&amp;CHAR(10)&amp;'Мандатная (список)'!G153</f>
        <v>
</v>
      </c>
    </row>
    <row r="149" spans="1:7" ht="12.75">
      <c r="A149" s="134"/>
      <c r="B149" s="134"/>
      <c r="C149" s="136"/>
      <c r="D149" s="138"/>
      <c r="E149" s="134"/>
      <c r="F149" s="134"/>
      <c r="G149" s="134"/>
    </row>
    <row r="150" spans="1:7" ht="12.75">
      <c r="A150" s="134"/>
      <c r="B150" s="134"/>
      <c r="C150" s="136"/>
      <c r="D150" s="138"/>
      <c r="E150" s="134"/>
      <c r="F150" s="134"/>
      <c r="G150" s="134"/>
    </row>
    <row r="151" spans="1:7" ht="12.75">
      <c r="A151" s="134"/>
      <c r="B151" s="134"/>
      <c r="C151" s="136"/>
      <c r="D151" s="138"/>
      <c r="E151" s="134"/>
      <c r="F151" s="134"/>
      <c r="G151" s="134"/>
    </row>
    <row r="152" spans="1:7" ht="12.75">
      <c r="A152" s="134"/>
      <c r="B152" s="134"/>
      <c r="C152" s="136"/>
      <c r="D152" s="138"/>
      <c r="E152" s="134"/>
      <c r="F152" s="134"/>
      <c r="G152" s="134"/>
    </row>
    <row r="153" spans="1:7" ht="12.75">
      <c r="A153" s="134"/>
      <c r="B153" s="134"/>
      <c r="C153" s="137"/>
      <c r="D153" s="139"/>
      <c r="E153" s="134"/>
      <c r="F153" s="140"/>
      <c r="G153" s="134"/>
    </row>
    <row r="154" spans="1:7" ht="12.75" customHeight="1">
      <c r="A154" s="133">
        <f>'Мандатная (список)'!A154</f>
        <v>0</v>
      </c>
      <c r="B154" s="133">
        <f>'Мандатная (список)'!B154</f>
        <v>0</v>
      </c>
      <c r="C154" s="135" t="str">
        <f>'Мандатная (список)'!C154&amp;CHAR(10)&amp;'Мандатная (список)'!C155&amp;CHAR(10)&amp;'Мандатная (список)'!C156&amp;CHAR(10)&amp;'Мандатная (список)'!C157&amp;CHAR(10)&amp;'Мандатная (список)'!C158&amp;CHAR(10)&amp;'Мандатная (список)'!C159</f>
        <v>"Сибирь"
г. Новосибирск
</v>
      </c>
      <c r="D154" s="135" t="str">
        <f>'Мандатная (список)'!D154&amp;CHAR(10)&amp;'Мандатная (список)'!D155&amp;CHAR(10)&amp;'Мандатная (список)'!D156&amp;CHAR(10)&amp;'Мандатная (список)'!D157&amp;CHAR(10)&amp;'Мандатная (список)'!D158&amp;CHAR(10)&amp;'Мандатная (список)'!D159</f>
        <v>Молоков Артём Максимович
Коротенко Алексей Николаевич
Зеленкин Константин Юрьевич
Авдеев Дмитрий Сергеевич
</v>
      </c>
      <c r="E154" s="133" t="str">
        <f>'Мандатная (список)'!E154&amp;CHAR(10)&amp;'Мандатная (список)'!E155&amp;CHAR(10)&amp;'Мандатная (список)'!E156&amp;CHAR(10)&amp;'Мандатная (список)'!E157&amp;CHAR(10)&amp;'Мандатная (список)'!E158&amp;CHAR(10)&amp;'Мандатная (список)'!E159</f>
        <v>б/р
1
МС
б/р
</v>
      </c>
      <c r="F154" s="133" t="str">
        <f>'Мандатная (список)'!F154&amp;CHAR(10)&amp;'Мандатная (список)'!F155&amp;CHAR(10)&amp;'Мандатная (список)'!F156&amp;CHAR(10)&amp;'Мандатная (список)'!F157&amp;CHAR(10)&amp;'Мандатная (список)'!F158&amp;CHAR(10)&amp;'Мандатная (список)'!F159</f>
        <v>2000
1979
1984
2000
</v>
      </c>
      <c r="G154" s="133" t="str">
        <f>'Мандатная (список)'!G154&amp;CHAR(10)&amp;'Мандатная (список)'!G155&amp;CHAR(10)&amp;'Мандатная (список)'!G156&amp;CHAR(10)&amp;'Мандатная (список)'!G157&amp;CHAR(10)&amp;'Мандатная (список)'!G158&amp;CHAR(10)&amp;'Мандатная (список)'!G159</f>
        <v>
</v>
      </c>
    </row>
    <row r="155" spans="1:7" ht="12.75">
      <c r="A155" s="134"/>
      <c r="B155" s="134"/>
      <c r="C155" s="136"/>
      <c r="D155" s="138"/>
      <c r="E155" s="134"/>
      <c r="F155" s="134"/>
      <c r="G155" s="134"/>
    </row>
    <row r="156" spans="1:7" ht="12.75">
      <c r="A156" s="134"/>
      <c r="B156" s="134"/>
      <c r="C156" s="136"/>
      <c r="D156" s="138"/>
      <c r="E156" s="134"/>
      <c r="F156" s="134"/>
      <c r="G156" s="134"/>
    </row>
    <row r="157" spans="1:7" ht="12.75">
      <c r="A157" s="134"/>
      <c r="B157" s="134"/>
      <c r="C157" s="136"/>
      <c r="D157" s="138"/>
      <c r="E157" s="134"/>
      <c r="F157" s="134"/>
      <c r="G157" s="134"/>
    </row>
    <row r="158" spans="1:7" ht="12.75">
      <c r="A158" s="134"/>
      <c r="B158" s="134"/>
      <c r="C158" s="136"/>
      <c r="D158" s="138"/>
      <c r="E158" s="134"/>
      <c r="F158" s="134"/>
      <c r="G158" s="134"/>
    </row>
    <row r="159" spans="1:7" ht="12.75">
      <c r="A159" s="134"/>
      <c r="B159" s="134"/>
      <c r="C159" s="137"/>
      <c r="D159" s="139"/>
      <c r="E159" s="134"/>
      <c r="F159" s="140"/>
      <c r="G159" s="134"/>
    </row>
    <row r="160" spans="1:7" ht="12.75" customHeight="1">
      <c r="A160" s="133">
        <f>'Мандатная (список)'!A160</f>
        <v>16</v>
      </c>
      <c r="B160" s="133" t="str">
        <f>'Мандатная (список)'!B160</f>
        <v>R6ю</v>
      </c>
      <c r="C160" s="135" t="str">
        <f>'Мандатная (список)'!C160&amp;CHAR(10)&amp;'Мандатная (список)'!C161&amp;CHAR(10)&amp;'Мандатная (список)'!C162&amp;CHAR(10)&amp;'Мандатная (список)'!C163&amp;CHAR(10)&amp;'Мандатная (список)'!C164&amp;CHAR(10)&amp;'Мандатная (список)'!C165</f>
        <v>"Алые паруса"
г. Барнаул
</v>
      </c>
      <c r="D160" s="135" t="str">
        <f>'Мандатная (список)'!D160&amp;CHAR(10)&amp;'Мандатная (список)'!D161&amp;CHAR(10)&amp;'Мандатная (список)'!D162&amp;CHAR(10)&amp;'Мандатная (список)'!D163&amp;CHAR(10)&amp;'Мандатная (список)'!D164&amp;CHAR(10)&amp;'Мандатная (список)'!D165</f>
        <v>Акимов Сергей Сергеевич
Полысаев Владимир Игоревич
Дерябин Владимир Евгеньевич
Домбровский Максим
Попов Данил
Зырянов Аким Олегович</v>
      </c>
      <c r="E160" s="133" t="str">
        <f>'Мандатная (список)'!E160&amp;CHAR(10)&amp;'Мандатная (список)'!E161&amp;CHAR(10)&amp;'Мандатная (список)'!E162&amp;CHAR(10)&amp;'Мандатная (список)'!E163&amp;CHAR(10)&amp;'Мандатная (список)'!E164&amp;CHAR(10)&amp;'Мандатная (список)'!E165</f>
        <v>б/р
б/р
3
б/р
б/р
б/р</v>
      </c>
      <c r="F160" s="133" t="str">
        <f>'Мандатная (список)'!F160&amp;CHAR(10)&amp;'Мандатная (список)'!F161&amp;CHAR(10)&amp;'Мандатная (список)'!F162&amp;CHAR(10)&amp;'Мандатная (список)'!F163&amp;CHAR(10)&amp;'Мандатная (список)'!F164&amp;CHAR(10)&amp;'Мандатная (список)'!F165</f>
        <v>
2003
2005
2000</v>
      </c>
      <c r="G160" s="133" t="str">
        <f>'Мандатная (список)'!G160&amp;CHAR(10)&amp;'Мандатная (список)'!G161&amp;CHAR(10)&amp;'Мандатная (список)'!G162&amp;CHAR(10)&amp;'Мандатная (список)'!G163&amp;CHAR(10)&amp;'Мандатная (список)'!G164&amp;CHAR(10)&amp;'Мандатная (список)'!G165</f>
        <v>
</v>
      </c>
    </row>
    <row r="161" spans="1:7" ht="12.75">
      <c r="A161" s="134"/>
      <c r="B161" s="134"/>
      <c r="C161" s="136"/>
      <c r="D161" s="138"/>
      <c r="E161" s="134"/>
      <c r="F161" s="134"/>
      <c r="G161" s="134"/>
    </row>
    <row r="162" spans="1:7" ht="12.75">
      <c r="A162" s="134"/>
      <c r="B162" s="134"/>
      <c r="C162" s="136"/>
      <c r="D162" s="138"/>
      <c r="E162" s="134"/>
      <c r="F162" s="134"/>
      <c r="G162" s="134"/>
    </row>
    <row r="163" spans="1:7" ht="12.75">
      <c r="A163" s="134"/>
      <c r="B163" s="134"/>
      <c r="C163" s="136"/>
      <c r="D163" s="138"/>
      <c r="E163" s="134"/>
      <c r="F163" s="134"/>
      <c r="G163" s="134"/>
    </row>
    <row r="164" spans="1:7" ht="12.75">
      <c r="A164" s="134"/>
      <c r="B164" s="134"/>
      <c r="C164" s="136"/>
      <c r="D164" s="138"/>
      <c r="E164" s="134"/>
      <c r="F164" s="134"/>
      <c r="G164" s="134"/>
    </row>
    <row r="165" spans="1:7" ht="12.75">
      <c r="A165" s="134"/>
      <c r="B165" s="134"/>
      <c r="C165" s="137"/>
      <c r="D165" s="139"/>
      <c r="E165" s="134"/>
      <c r="F165" s="140"/>
      <c r="G165" s="134"/>
    </row>
    <row r="166" spans="1:7" ht="12.75" customHeight="1">
      <c r="A166" s="133">
        <f>'Мандатная (список)'!A166</f>
        <v>0</v>
      </c>
      <c r="B166" s="133" t="str">
        <f>'Мандатная (список)'!B166</f>
        <v>Кат-2ж</v>
      </c>
      <c r="C166" s="135" t="str">
        <f>'Мандатная (список)'!C166&amp;CHAR(10)&amp;'Мандатная (список)'!C167&amp;CHAR(10)&amp;'Мандатная (список)'!C168&amp;CHAR(10)&amp;'Мандатная (список)'!C169&amp;CHAR(10)&amp;'Мандатная (список)'!C170&amp;CHAR(10)&amp;'Мандатная (список)'!C171</f>
        <v>"Ромашка" т/к "Норд"
г. Барнаул
</v>
      </c>
      <c r="D166" s="135" t="str">
        <f>'Мандатная (список)'!D166&amp;CHAR(10)&amp;'Мандатная (список)'!D167&amp;CHAR(10)&amp;'Мандатная (список)'!D168&amp;CHAR(10)&amp;'Мандатная (список)'!D169&amp;CHAR(10)&amp;'Мандатная (список)'!D170&amp;CHAR(10)&amp;'Мандатная (список)'!D171</f>
        <v>Кулакова Анна Васильевна
Коваленко Анастасия
</v>
      </c>
      <c r="E166" s="133" t="str">
        <f>'Мандатная (список)'!E166&amp;CHAR(10)&amp;'Мандатная (список)'!E167&amp;CHAR(10)&amp;'Мандатная (список)'!E168&amp;CHAR(10)&amp;'Мандатная (список)'!E169&amp;CHAR(10)&amp;'Мандатная (список)'!E170&amp;CHAR(10)&amp;'Мандатная (список)'!E171</f>
        <v>3
б/р
</v>
      </c>
      <c r="F166" s="133" t="str">
        <f>'Мандатная (список)'!F166&amp;CHAR(10)&amp;'Мандатная (список)'!F167&amp;CHAR(10)&amp;'Мандатная (список)'!F168&amp;CHAR(10)&amp;'Мандатная (список)'!F169&amp;CHAR(10)&amp;'Мандатная (список)'!F170&amp;CHAR(10)&amp;'Мандатная (список)'!F171</f>
        <v>1995
1995
</v>
      </c>
      <c r="G166" s="133" t="str">
        <f>'Мандатная (список)'!G166&amp;CHAR(10)&amp;'Мандатная (список)'!G167&amp;CHAR(10)&amp;'Мандатная (список)'!G168&amp;CHAR(10)&amp;'Мандатная (список)'!G169&amp;CHAR(10)&amp;'Мандатная (список)'!G170&amp;CHAR(10)&amp;'Мандатная (список)'!G171</f>
        <v>
</v>
      </c>
    </row>
    <row r="167" spans="1:7" ht="12.75">
      <c r="A167" s="134"/>
      <c r="B167" s="134"/>
      <c r="C167" s="136"/>
      <c r="D167" s="138"/>
      <c r="E167" s="134"/>
      <c r="F167" s="134"/>
      <c r="G167" s="134"/>
    </row>
    <row r="168" spans="1:7" ht="12.75">
      <c r="A168" s="134"/>
      <c r="B168" s="134"/>
      <c r="C168" s="136"/>
      <c r="D168" s="138"/>
      <c r="E168" s="134"/>
      <c r="F168" s="134"/>
      <c r="G168" s="134"/>
    </row>
    <row r="169" spans="1:7" ht="12.75">
      <c r="A169" s="134"/>
      <c r="B169" s="134"/>
      <c r="C169" s="136"/>
      <c r="D169" s="138"/>
      <c r="E169" s="134"/>
      <c r="F169" s="134"/>
      <c r="G169" s="134"/>
    </row>
    <row r="170" spans="1:7" ht="12.75">
      <c r="A170" s="134"/>
      <c r="B170" s="134"/>
      <c r="C170" s="136"/>
      <c r="D170" s="138"/>
      <c r="E170" s="134"/>
      <c r="F170" s="134"/>
      <c r="G170" s="134"/>
    </row>
    <row r="171" spans="1:7" ht="12.75">
      <c r="A171" s="134"/>
      <c r="B171" s="134"/>
      <c r="C171" s="137"/>
      <c r="D171" s="139"/>
      <c r="E171" s="134"/>
      <c r="F171" s="140"/>
      <c r="G171" s="134"/>
    </row>
    <row r="172" spans="1:7" ht="12.75" customHeight="1">
      <c r="A172" s="133">
        <f>'Мандатная (список)'!A172</f>
        <v>18</v>
      </c>
      <c r="B172" s="133" t="str">
        <f>'Мандатная (список)'!B172</f>
        <v>R6ю</v>
      </c>
      <c r="C172" s="135" t="str">
        <f>'Мандатная (список)'!C172&amp;CHAR(10)&amp;'Мандатная (список)'!C173&amp;CHAR(10)&amp;'Мандатная (список)'!C174&amp;CHAR(10)&amp;'Мандатная (список)'!C175&amp;CHAR(10)&amp;'Мандатная (список)'!C176&amp;CHAR(10)&amp;'Мандатная (список)'!C177</f>
        <v>"Алые паруса"
г. Барнаул
</v>
      </c>
      <c r="D172" s="135" t="str">
        <f>'Мандатная (список)'!D172&amp;CHAR(10)&amp;'Мандатная (список)'!D173&amp;CHAR(10)&amp;'Мандатная (список)'!D174&amp;CHAR(10)&amp;'Мандатная (список)'!D175&amp;CHAR(10)&amp;'Мандатная (список)'!D176&amp;CHAR(10)&amp;'Мандатная (список)'!D177</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E172" s="133" t="str">
        <f>'Мандатная (список)'!E172&amp;CHAR(10)&amp;'Мандатная (список)'!E173&amp;CHAR(10)&amp;'Мандатная (список)'!E174&amp;CHAR(10)&amp;'Мандатная (список)'!E175&amp;CHAR(10)&amp;'Мандатная (список)'!E176&amp;CHAR(10)&amp;'Мандатная (список)'!E177</f>
        <v>б/р
1
1
б/р
б/р
б/р</v>
      </c>
      <c r="F172" s="133" t="str">
        <f>'Мандатная (список)'!F172&amp;CHAR(10)&amp;'Мандатная (список)'!F173&amp;CHAR(10)&amp;'Мандатная (список)'!F174&amp;CHAR(10)&amp;'Мандатная (список)'!F175&amp;CHAR(10)&amp;'Мандатная (список)'!F176&amp;CHAR(10)&amp;'Мандатная (список)'!F177</f>
        <v>2002
2002
2003
2003
2004
2003</v>
      </c>
      <c r="G172" s="133" t="str">
        <f>'Мандатная (список)'!G172&amp;CHAR(10)&amp;'Мандатная (список)'!G173&amp;CHAR(10)&amp;'Мандатная (список)'!G174&amp;CHAR(10)&amp;'Мандатная (список)'!G175&amp;CHAR(10)&amp;'Мандатная (список)'!G176&amp;CHAR(10)&amp;'Мандатная (список)'!G177</f>
        <v>
</v>
      </c>
    </row>
    <row r="173" spans="1:7" ht="12.75">
      <c r="A173" s="134"/>
      <c r="B173" s="134"/>
      <c r="C173" s="136"/>
      <c r="D173" s="138"/>
      <c r="E173" s="134"/>
      <c r="F173" s="134"/>
      <c r="G173" s="134"/>
    </row>
    <row r="174" spans="1:7" ht="12.75">
      <c r="A174" s="134"/>
      <c r="B174" s="134"/>
      <c r="C174" s="136"/>
      <c r="D174" s="138"/>
      <c r="E174" s="134"/>
      <c r="F174" s="134"/>
      <c r="G174" s="134"/>
    </row>
    <row r="175" spans="1:7" ht="12.75">
      <c r="A175" s="134"/>
      <c r="B175" s="134"/>
      <c r="C175" s="136"/>
      <c r="D175" s="138"/>
      <c r="E175" s="134"/>
      <c r="F175" s="134"/>
      <c r="G175" s="134"/>
    </row>
    <row r="176" spans="1:7" ht="12.75">
      <c r="A176" s="134"/>
      <c r="B176" s="134"/>
      <c r="C176" s="136"/>
      <c r="D176" s="138"/>
      <c r="E176" s="134"/>
      <c r="F176" s="134"/>
      <c r="G176" s="134"/>
    </row>
    <row r="177" spans="1:7" ht="12.75">
      <c r="A177" s="134"/>
      <c r="B177" s="134"/>
      <c r="C177" s="137"/>
      <c r="D177" s="139"/>
      <c r="E177" s="134"/>
      <c r="F177" s="140"/>
      <c r="G177" s="134"/>
    </row>
    <row r="178" spans="1:7" ht="12.75" customHeight="1">
      <c r="A178" s="133">
        <f>'Мандатная (список)'!A178</f>
        <v>0</v>
      </c>
      <c r="B178" s="133" t="str">
        <f>'Мандатная (список)'!B178</f>
        <v>Кат-2ж</v>
      </c>
      <c r="C178" s="135" t="str">
        <f>'Мандатная (список)'!C178&amp;CHAR(10)&amp;'Мандатная (список)'!C179&amp;CHAR(10)&amp;'Мандатная (список)'!C180&amp;CHAR(10)&amp;'Мандатная (список)'!C181&amp;CHAR(10)&amp;'Мандатная (список)'!C182&amp;CHAR(10)&amp;'Мандатная (список)'!C183</f>
        <v>Турклуб "АлтГУ"
г. Барнаул
</v>
      </c>
      <c r="D178" s="135" t="str">
        <f>'Мандатная (список)'!D178&amp;CHAR(10)&amp;'Мандатная (список)'!D179&amp;CHAR(10)&amp;'Мандатная (список)'!D180&amp;CHAR(10)&amp;'Мандатная (список)'!D181&amp;CHAR(10)&amp;'Мандатная (список)'!D182&amp;CHAR(10)&amp;'Мандатная (список)'!D183</f>
        <v>Антюфеева Татьяна Александровна
Сахаровская Анна Юрьевна
</v>
      </c>
      <c r="E178" s="133" t="str">
        <f>'Мандатная (список)'!E178&amp;CHAR(10)&amp;'Мандатная (список)'!E179&amp;CHAR(10)&amp;'Мандатная (список)'!E180&amp;CHAR(10)&amp;'Мандатная (список)'!E181&amp;CHAR(10)&amp;'Мандатная (список)'!E182&amp;CHAR(10)&amp;'Мандатная (список)'!E183</f>
        <v>б/р
б/р
</v>
      </c>
      <c r="F178" s="133" t="str">
        <f>'Мандатная (список)'!F178&amp;CHAR(10)&amp;'Мандатная (список)'!F179&amp;CHAR(10)&amp;'Мандатная (список)'!F180&amp;CHAR(10)&amp;'Мандатная (список)'!F181&amp;CHAR(10)&amp;'Мандатная (список)'!F182&amp;CHAR(10)&amp;'Мандатная (список)'!F183</f>
        <v>1999
2000
</v>
      </c>
      <c r="G178" s="133" t="str">
        <f>'Мандатная (список)'!G178&amp;CHAR(10)&amp;'Мандатная (список)'!G179&amp;CHAR(10)&amp;'Мандатная (список)'!G180&amp;CHAR(10)&amp;'Мандатная (список)'!G181&amp;CHAR(10)&amp;'Мандатная (список)'!G182&amp;CHAR(10)&amp;'Мандатная (список)'!G183</f>
        <v>
</v>
      </c>
    </row>
    <row r="179" spans="1:7" ht="12.75">
      <c r="A179" s="134"/>
      <c r="B179" s="134"/>
      <c r="C179" s="136"/>
      <c r="D179" s="138"/>
      <c r="E179" s="134"/>
      <c r="F179" s="134"/>
      <c r="G179" s="134"/>
    </row>
    <row r="180" spans="1:7" ht="12.75">
      <c r="A180" s="134"/>
      <c r="B180" s="134"/>
      <c r="C180" s="136"/>
      <c r="D180" s="138"/>
      <c r="E180" s="134"/>
      <c r="F180" s="134"/>
      <c r="G180" s="134"/>
    </row>
    <row r="181" spans="1:7" ht="12.75">
      <c r="A181" s="134"/>
      <c r="B181" s="134"/>
      <c r="C181" s="136"/>
      <c r="D181" s="138"/>
      <c r="E181" s="134"/>
      <c r="F181" s="134"/>
      <c r="G181" s="134"/>
    </row>
    <row r="182" spans="1:7" ht="12.75">
      <c r="A182" s="134"/>
      <c r="B182" s="134"/>
      <c r="C182" s="136"/>
      <c r="D182" s="138"/>
      <c r="E182" s="134"/>
      <c r="F182" s="134"/>
      <c r="G182" s="134"/>
    </row>
    <row r="183" spans="1:7" ht="12.75">
      <c r="A183" s="134"/>
      <c r="B183" s="134"/>
      <c r="C183" s="137"/>
      <c r="D183" s="139"/>
      <c r="E183" s="134"/>
      <c r="F183" s="140"/>
      <c r="G183" s="134"/>
    </row>
    <row r="184" spans="1:7" ht="12.75" customHeight="1">
      <c r="A184" s="133">
        <f>'Мандатная (список)'!A184</f>
        <v>0</v>
      </c>
      <c r="B184" s="133" t="str">
        <f>'Мандатная (список)'!B184</f>
        <v>Кат-2Тм</v>
      </c>
      <c r="C184" s="135" t="str">
        <f>'Мандатная (список)'!C184&amp;CHAR(10)&amp;'Мандатная (список)'!C185&amp;CHAR(10)&amp;'Мандатная (список)'!C186&amp;CHAR(10)&amp;'Мандатная (список)'!C187&amp;CHAR(10)&amp;'Мандатная (список)'!C188&amp;CHAR(10)&amp;'Мандатная (список)'!C189</f>
        <v>Турклуб "АлтГУ"
г. Барнаул
</v>
      </c>
      <c r="D184" s="135" t="str">
        <f>'Мандатная (список)'!D184&amp;CHAR(10)&amp;'Мандатная (список)'!D185&amp;CHAR(10)&amp;'Мандатная (список)'!D186&amp;CHAR(10)&amp;'Мандатная (список)'!D187&amp;CHAR(10)&amp;'Мандатная (список)'!D188&amp;CHAR(10)&amp;'Мандатная (список)'!D189</f>
        <v>Ковалёв Михаил Владиславович
Тихамиров Никита Алексеевич
</v>
      </c>
      <c r="E184" s="133" t="str">
        <f>'Мандатная (список)'!E184&amp;CHAR(10)&amp;'Мандатная (список)'!E185&amp;CHAR(10)&amp;'Мандатная (список)'!E186&amp;CHAR(10)&amp;'Мандатная (список)'!E187&amp;CHAR(10)&amp;'Мандатная (список)'!E188&amp;CHAR(10)&amp;'Мандатная (список)'!E189</f>
        <v>б/р
б/р
</v>
      </c>
      <c r="F184" s="133" t="str">
        <f>'Мандатная (список)'!F184&amp;CHAR(10)&amp;'Мандатная (список)'!F185&amp;CHAR(10)&amp;'Мандатная (список)'!F186&amp;CHAR(10)&amp;'Мандатная (список)'!F187&amp;CHAR(10)&amp;'Мандатная (список)'!F188&amp;CHAR(10)&amp;'Мандатная (список)'!F189</f>
        <v>1996
1999
</v>
      </c>
      <c r="G184" s="133" t="str">
        <f>'Мандатная (список)'!G184&amp;CHAR(10)&amp;'Мандатная (список)'!G185&amp;CHAR(10)&amp;'Мандатная (список)'!G186&amp;CHAR(10)&amp;'Мандатная (список)'!G187&amp;CHAR(10)&amp;'Мандатная (список)'!G188&amp;CHAR(10)&amp;'Мандатная (список)'!G189</f>
        <v>
</v>
      </c>
    </row>
    <row r="185" spans="1:7" ht="12.75">
      <c r="A185" s="134"/>
      <c r="B185" s="134"/>
      <c r="C185" s="136"/>
      <c r="D185" s="138"/>
      <c r="E185" s="134"/>
      <c r="F185" s="134"/>
      <c r="G185" s="134"/>
    </row>
    <row r="186" spans="1:7" ht="12.75">
      <c r="A186" s="134"/>
      <c r="B186" s="134"/>
      <c r="C186" s="136"/>
      <c r="D186" s="138"/>
      <c r="E186" s="134"/>
      <c r="F186" s="134"/>
      <c r="G186" s="134"/>
    </row>
    <row r="187" spans="1:7" ht="12.75">
      <c r="A187" s="134"/>
      <c r="B187" s="134"/>
      <c r="C187" s="136"/>
      <c r="D187" s="138"/>
      <c r="E187" s="134"/>
      <c r="F187" s="134"/>
      <c r="G187" s="134"/>
    </row>
    <row r="188" spans="1:7" ht="12.75">
      <c r="A188" s="134"/>
      <c r="B188" s="134"/>
      <c r="C188" s="136"/>
      <c r="D188" s="138"/>
      <c r="E188" s="134"/>
      <c r="F188" s="134"/>
      <c r="G188" s="134"/>
    </row>
    <row r="189" spans="1:7" ht="12.75">
      <c r="A189" s="134"/>
      <c r="B189" s="134"/>
      <c r="C189" s="137"/>
      <c r="D189" s="139"/>
      <c r="E189" s="134"/>
      <c r="F189" s="140"/>
      <c r="G189" s="134"/>
    </row>
    <row r="190" spans="1:7" ht="12.75" customHeight="1">
      <c r="A190" s="133">
        <f>'Мандатная (список)'!A190</f>
        <v>7</v>
      </c>
      <c r="B190" s="133" t="str">
        <f>'Мандатная (список)'!B190</f>
        <v>R6м</v>
      </c>
      <c r="C190" s="135" t="str">
        <f>'Мандатная (список)'!C190&amp;CHAR(10)&amp;'Мандатная (список)'!C191&amp;CHAR(10)&amp;'Мандатная (список)'!C192&amp;CHAR(10)&amp;'Мандатная (список)'!C193&amp;CHAR(10)&amp;'Мандатная (список)'!C194&amp;CHAR(10)&amp;'Мандатная (список)'!C195</f>
        <v>"Ак-Тур"
г. Барнаул
</v>
      </c>
      <c r="D190" s="135" t="str">
        <f>'Мандатная (список)'!D190&amp;CHAR(10)&amp;'Мандатная (список)'!D191&amp;CHAR(10)&amp;'Мандатная (список)'!D192&amp;CHAR(10)&amp;'Мандатная (список)'!D193&amp;CHAR(10)&amp;'Мандатная (список)'!D194&amp;CHAR(10)&amp;'Мандатная (список)'!D195</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E190" s="133" t="str">
        <f>'Мандатная (список)'!E190&amp;CHAR(10)&amp;'Мандатная (список)'!E191&amp;CHAR(10)&amp;'Мандатная (список)'!E192&amp;CHAR(10)&amp;'Мандатная (список)'!E193&amp;CHAR(10)&amp;'Мандатная (список)'!E194&amp;CHAR(10)&amp;'Мандатная (список)'!E195</f>
        <v>б/р
б/р
б/р
б/р
б/р
б/р</v>
      </c>
      <c r="F190" s="133" t="str">
        <f>'Мандатная (список)'!F190&amp;CHAR(10)&amp;'Мандатная (список)'!F191&amp;CHAR(10)&amp;'Мандатная (список)'!F192&amp;CHAR(10)&amp;'Мандатная (список)'!F193&amp;CHAR(10)&amp;'Мандатная (список)'!F194&amp;CHAR(10)&amp;'Мандатная (список)'!F195</f>
        <v>1983
1980
1986
1989
1985
1985</v>
      </c>
      <c r="G190" s="133" t="str">
        <f>'Мандатная (список)'!G190&amp;CHAR(10)&amp;'Мандатная (список)'!G191&amp;CHAR(10)&amp;'Мандатная (список)'!G192&amp;CHAR(10)&amp;'Мандатная (список)'!G193&amp;CHAR(10)&amp;'Мандатная (список)'!G194&amp;CHAR(10)&amp;'Мандатная (список)'!G195</f>
        <v>
</v>
      </c>
    </row>
    <row r="191" spans="1:7" ht="12.75">
      <c r="A191" s="134"/>
      <c r="B191" s="134"/>
      <c r="C191" s="136"/>
      <c r="D191" s="138"/>
      <c r="E191" s="134"/>
      <c r="F191" s="134"/>
      <c r="G191" s="134"/>
    </row>
    <row r="192" spans="1:7" ht="12.75">
      <c r="A192" s="134"/>
      <c r="B192" s="134"/>
      <c r="C192" s="136"/>
      <c r="D192" s="138"/>
      <c r="E192" s="134"/>
      <c r="F192" s="134"/>
      <c r="G192" s="134"/>
    </row>
    <row r="193" spans="1:7" ht="12.75">
      <c r="A193" s="134"/>
      <c r="B193" s="134"/>
      <c r="C193" s="136"/>
      <c r="D193" s="138"/>
      <c r="E193" s="134"/>
      <c r="F193" s="134"/>
      <c r="G193" s="134"/>
    </row>
    <row r="194" spans="1:7" ht="12.75">
      <c r="A194" s="134"/>
      <c r="B194" s="134"/>
      <c r="C194" s="136"/>
      <c r="D194" s="138"/>
      <c r="E194" s="134"/>
      <c r="F194" s="134"/>
      <c r="G194" s="134"/>
    </row>
    <row r="195" spans="1:7" ht="12.75">
      <c r="A195" s="134"/>
      <c r="B195" s="134"/>
      <c r="C195" s="137"/>
      <c r="D195" s="139"/>
      <c r="E195" s="134"/>
      <c r="F195" s="140"/>
      <c r="G195" s="134"/>
    </row>
    <row r="196" spans="1:7" ht="12.75" customHeight="1">
      <c r="A196" s="133">
        <f>'Мандатная (список)'!A196</f>
        <v>12</v>
      </c>
      <c r="B196" s="133" t="str">
        <f>'Мандатная (список)'!B196</f>
        <v>R4м</v>
      </c>
      <c r="C196" s="135" t="str">
        <f>'Мандатная (список)'!C196&amp;CHAR(10)&amp;'Мандатная (список)'!C197&amp;CHAR(10)&amp;'Мандатная (список)'!C198&amp;CHAR(10)&amp;'Мандатная (список)'!C199&amp;CHAR(10)&amp;'Мандатная (список)'!C200&amp;CHAR(10)&amp;'Мандатная (список)'!C201</f>
        <v>"Ак-Тур"
г. Барнаул
</v>
      </c>
      <c r="D196" s="135" t="str">
        <f>'Мандатная (список)'!D196&amp;CHAR(10)&amp;'Мандатная (список)'!D197&amp;CHAR(10)&amp;'Мандатная (список)'!D198&amp;CHAR(10)&amp;'Мандатная (список)'!D199&amp;CHAR(10)&amp;'Мандатная (список)'!D200&amp;CHAR(10)&amp;'Мандатная (список)'!D201</f>
        <v>Сивильгаев  Василий Борисович 
Романов Никита Александрович
Головин Максим Павлович
Мезенцев Денис Игоревич
</v>
      </c>
      <c r="E196" s="133" t="str">
        <f>'Мандатная (список)'!E196&amp;CHAR(10)&amp;'Мандатная (список)'!E197&amp;CHAR(10)&amp;'Мандатная (список)'!E198&amp;CHAR(10)&amp;'Мандатная (список)'!E199&amp;CHAR(10)&amp;'Мандатная (список)'!E200&amp;CHAR(10)&amp;'Мандатная (список)'!E201</f>
        <v>б/р
б/р
б/р
б/р
</v>
      </c>
      <c r="F196" s="133" t="str">
        <f>'Мандатная (список)'!F196&amp;CHAR(10)&amp;'Мандатная (список)'!F197&amp;CHAR(10)&amp;'Мандатная (список)'!F198&amp;CHAR(10)&amp;'Мандатная (список)'!F199&amp;CHAR(10)&amp;'Мандатная (список)'!F200&amp;CHAR(10)&amp;'Мандатная (список)'!F201</f>
        <v>1986
1985
1986
1984
</v>
      </c>
      <c r="G196" s="133" t="str">
        <f>'Мандатная (список)'!G196&amp;CHAR(10)&amp;'Мандатная (список)'!G197&amp;CHAR(10)&amp;'Мандатная (список)'!G198&amp;CHAR(10)&amp;'Мандатная (список)'!G199&amp;CHAR(10)&amp;'Мандатная (список)'!G200&amp;CHAR(10)&amp;'Мандатная (список)'!G201</f>
        <v>
</v>
      </c>
    </row>
    <row r="197" spans="1:7" ht="12.75">
      <c r="A197" s="134"/>
      <c r="B197" s="134"/>
      <c r="C197" s="136"/>
      <c r="D197" s="138"/>
      <c r="E197" s="134"/>
      <c r="F197" s="134"/>
      <c r="G197" s="134"/>
    </row>
    <row r="198" spans="1:7" ht="12.75">
      <c r="A198" s="134"/>
      <c r="B198" s="134"/>
      <c r="C198" s="136"/>
      <c r="D198" s="138"/>
      <c r="E198" s="134"/>
      <c r="F198" s="134"/>
      <c r="G198" s="134"/>
    </row>
    <row r="199" spans="1:7" ht="12.75">
      <c r="A199" s="134"/>
      <c r="B199" s="134"/>
      <c r="C199" s="136"/>
      <c r="D199" s="138"/>
      <c r="E199" s="134"/>
      <c r="F199" s="134"/>
      <c r="G199" s="134"/>
    </row>
    <row r="200" spans="1:7" ht="12.75">
      <c r="A200" s="134"/>
      <c r="B200" s="134"/>
      <c r="C200" s="136"/>
      <c r="D200" s="138"/>
      <c r="E200" s="134"/>
      <c r="F200" s="134"/>
      <c r="G200" s="134"/>
    </row>
    <row r="201" spans="1:7" ht="12.75">
      <c r="A201" s="134"/>
      <c r="B201" s="134"/>
      <c r="C201" s="137"/>
      <c r="D201" s="139"/>
      <c r="E201" s="134"/>
      <c r="F201" s="140"/>
      <c r="G201" s="134"/>
    </row>
    <row r="202" spans="1:7" ht="12.75" customHeight="1">
      <c r="A202" s="133">
        <f>'Мандатная (список)'!A202</f>
        <v>5</v>
      </c>
      <c r="B202" s="133" t="str">
        <f>'Мандатная (список)'!B202</f>
        <v>R6юк</v>
      </c>
      <c r="C202" s="135" t="str">
        <f>'Мандатная (список)'!C202&amp;CHAR(10)&amp;'Мандатная (список)'!C203&amp;CHAR(10)&amp;'Мандатная (список)'!C204&amp;CHAR(10)&amp;'Мандатная (список)'!C205&amp;CHAR(10)&amp;'Мандатная (список)'!C206&amp;CHAR(10)&amp;'Мандатная (список)'!C207</f>
        <v>"Жемчужина" (ТК Норд)
г. Барнаул
</v>
      </c>
      <c r="D202" s="135" t="str">
        <f>'Мандатная (список)'!D202&amp;CHAR(10)&amp;'Мандатная (список)'!D203&amp;CHAR(10)&amp;'Мандатная (список)'!D204&amp;CHAR(10)&amp;'Мандатная (список)'!D205&amp;CHAR(10)&amp;'Мандатная (список)'!D206&amp;CHAR(10)&amp;'Мандатная (список)'!D207</f>
        <v>Кулакова Елизавета
Баранова Евгения
Игнатенко Елизавета
Маслова Анастасия
Князькова Виктория
Зенкина Алина</v>
      </c>
      <c r="E202" s="133" t="str">
        <f>'Мандатная (список)'!E202&amp;CHAR(10)&amp;'Мандатная (список)'!E203&amp;CHAR(10)&amp;'Мандатная (список)'!E204&amp;CHAR(10)&amp;'Мандатная (список)'!E205&amp;CHAR(10)&amp;'Мандатная (список)'!E206&amp;CHAR(10)&amp;'Мандатная (список)'!E207</f>
        <v>б/р
б/р
б/р
б/р
б/р
б/р</v>
      </c>
      <c r="F202" s="133" t="str">
        <f>'Мандатная (список)'!F202&amp;CHAR(10)&amp;'Мандатная (список)'!F203&amp;CHAR(10)&amp;'Мандатная (список)'!F204&amp;CHAR(10)&amp;'Мандатная (список)'!F205&amp;CHAR(10)&amp;'Мандатная (список)'!F206&amp;CHAR(10)&amp;'Мандатная (список)'!F207</f>
        <v>1988
</v>
      </c>
      <c r="G202" s="133" t="str">
        <f>'Мандатная (список)'!G202&amp;CHAR(10)&amp;'Мандатная (список)'!G203&amp;CHAR(10)&amp;'Мандатная (список)'!G204&amp;CHAR(10)&amp;'Мандатная (список)'!G205&amp;CHAR(10)&amp;'Мандатная (список)'!G206&amp;CHAR(10)&amp;'Мандатная (список)'!G207</f>
        <v>
</v>
      </c>
    </row>
    <row r="203" spans="1:7" ht="12.75">
      <c r="A203" s="134"/>
      <c r="B203" s="134"/>
      <c r="C203" s="136"/>
      <c r="D203" s="138"/>
      <c r="E203" s="134"/>
      <c r="F203" s="134"/>
      <c r="G203" s="134"/>
    </row>
    <row r="204" spans="1:7" ht="12.75">
      <c r="A204" s="134"/>
      <c r="B204" s="134"/>
      <c r="C204" s="136"/>
      <c r="D204" s="138"/>
      <c r="E204" s="134"/>
      <c r="F204" s="134"/>
      <c r="G204" s="134"/>
    </row>
    <row r="205" spans="1:7" ht="12.75">
      <c r="A205" s="134"/>
      <c r="B205" s="134"/>
      <c r="C205" s="136"/>
      <c r="D205" s="138"/>
      <c r="E205" s="134"/>
      <c r="F205" s="134"/>
      <c r="G205" s="134"/>
    </row>
    <row r="206" spans="1:7" ht="12.75">
      <c r="A206" s="134"/>
      <c r="B206" s="134"/>
      <c r="C206" s="136"/>
      <c r="D206" s="138"/>
      <c r="E206" s="134"/>
      <c r="F206" s="134"/>
      <c r="G206" s="134"/>
    </row>
    <row r="207" spans="1:7" ht="12.75">
      <c r="A207" s="134"/>
      <c r="B207" s="134"/>
      <c r="C207" s="137"/>
      <c r="D207" s="139"/>
      <c r="E207" s="134"/>
      <c r="F207" s="140"/>
      <c r="G207" s="134"/>
    </row>
    <row r="208" spans="1:7" ht="12.75" customHeight="1">
      <c r="A208" s="133">
        <f>'Мандатная (список)'!A208</f>
        <v>2</v>
      </c>
      <c r="B208" s="133" t="str">
        <f>'Мандатная (список)'!B208</f>
        <v>R6ж</v>
      </c>
      <c r="C208" s="135" t="str">
        <f>'Мандатная (список)'!C208&amp;CHAR(10)&amp;'Мандатная (список)'!C209&amp;CHAR(10)&amp;'Мандатная (список)'!C210&amp;CHAR(10)&amp;'Мандатная (список)'!C211&amp;CHAR(10)&amp;'Мандатная (список)'!C212&amp;CHAR(10)&amp;'Мандатная (список)'!C213</f>
        <v>Турклуб "АлтГУ"
г. Барнаул
</v>
      </c>
      <c r="D208" s="135" t="str">
        <f>'Мандатная (список)'!D208&amp;CHAR(10)&amp;'Мандатная (список)'!D209&amp;CHAR(10)&amp;'Мандатная (список)'!D210&amp;CHAR(10)&amp;'Мандатная (список)'!D211&amp;CHAR(10)&amp;'Мандатная (список)'!D212&amp;CHAR(10)&amp;'Мандатная (список)'!D213</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E208" s="133" t="str">
        <f>'Мандатная (список)'!E208&amp;CHAR(10)&amp;'Мандатная (список)'!E209&amp;CHAR(10)&amp;'Мандатная (список)'!E210&amp;CHAR(10)&amp;'Мандатная (список)'!E211&amp;CHAR(10)&amp;'Мандатная (список)'!E212&amp;CHAR(10)&amp;'Мандатная (список)'!E213</f>
        <v>б/р
б/р
б/р
б/р
б/р
б/р</v>
      </c>
      <c r="F208" s="133" t="str">
        <f>'Мандатная (список)'!F208&amp;CHAR(10)&amp;'Мандатная (список)'!F209&amp;CHAR(10)&amp;'Мандатная (список)'!F210&amp;CHAR(10)&amp;'Мандатная (список)'!F211&amp;CHAR(10)&amp;'Мандатная (список)'!F212&amp;CHAR(10)&amp;'Мандатная (список)'!F213</f>
        <v>1999
2000
1997
1997
1998
1999</v>
      </c>
      <c r="G208" s="133" t="str">
        <f>'Мандатная (список)'!G208&amp;CHAR(10)&amp;'Мандатная (список)'!G209&amp;CHAR(10)&amp;'Мандатная (список)'!G210&amp;CHAR(10)&amp;'Мандатная (список)'!G211&amp;CHAR(10)&amp;'Мандатная (список)'!G212&amp;CHAR(10)&amp;'Мандатная (список)'!G213</f>
        <v>
</v>
      </c>
    </row>
    <row r="209" spans="1:7" ht="12.75">
      <c r="A209" s="134"/>
      <c r="B209" s="134"/>
      <c r="C209" s="136"/>
      <c r="D209" s="138"/>
      <c r="E209" s="134"/>
      <c r="F209" s="134"/>
      <c r="G209" s="134"/>
    </row>
    <row r="210" spans="1:7" ht="12.75">
      <c r="A210" s="134"/>
      <c r="B210" s="134"/>
      <c r="C210" s="136"/>
      <c r="D210" s="138"/>
      <c r="E210" s="134"/>
      <c r="F210" s="134"/>
      <c r="G210" s="134"/>
    </row>
    <row r="211" spans="1:7" ht="12.75">
      <c r="A211" s="134"/>
      <c r="B211" s="134"/>
      <c r="C211" s="136"/>
      <c r="D211" s="138"/>
      <c r="E211" s="134"/>
      <c r="F211" s="134"/>
      <c r="G211" s="134"/>
    </row>
    <row r="212" spans="1:7" ht="12.75">
      <c r="A212" s="134"/>
      <c r="B212" s="134"/>
      <c r="C212" s="136"/>
      <c r="D212" s="138"/>
      <c r="E212" s="134"/>
      <c r="F212" s="134"/>
      <c r="G212" s="134"/>
    </row>
    <row r="213" spans="1:7" ht="12.75">
      <c r="A213" s="134"/>
      <c r="B213" s="134"/>
      <c r="C213" s="137"/>
      <c r="D213" s="139"/>
      <c r="E213" s="134"/>
      <c r="F213" s="140"/>
      <c r="G213" s="134"/>
    </row>
    <row r="214" spans="1:7" ht="12.75" customHeight="1">
      <c r="A214" s="133">
        <f>'Мандатная (список)'!A214</f>
        <v>13</v>
      </c>
      <c r="B214" s="133" t="str">
        <f>'Мандатная (список)'!B214</f>
        <v>R4м</v>
      </c>
      <c r="C214" s="135" t="str">
        <f>'Мандатная (список)'!C214&amp;CHAR(10)&amp;'Мандатная (список)'!C215&amp;CHAR(10)&amp;'Мандатная (список)'!C216&amp;CHAR(10)&amp;'Мандатная (список)'!C217&amp;CHAR(10)&amp;'Мандатная (список)'!C218&amp;CHAR(10)&amp;'Мандатная (список)'!C219</f>
        <v>Турклуб "АлтГУ"
г. Барнаул
</v>
      </c>
      <c r="D214" s="135" t="str">
        <f>'Мандатная (список)'!D214&amp;CHAR(10)&amp;'Мандатная (список)'!D215&amp;CHAR(10)&amp;'Мандатная (список)'!D216&amp;CHAR(10)&amp;'Мандатная (список)'!D217&amp;CHAR(10)&amp;'Мандатная (список)'!D218&amp;CHAR(10)&amp;'Мандатная (список)'!D219</f>
        <v>Казанцев Александр Игоревич
Бурлаков Александр Николаевич
Биточкин Анатолий Борисович
Костюк Иван Александрович
</v>
      </c>
      <c r="E214" s="133" t="str">
        <f>'Мандатная (список)'!E214&amp;CHAR(10)&amp;'Мандатная (список)'!E215&amp;CHAR(10)&amp;'Мандатная (список)'!E216&amp;CHAR(10)&amp;'Мандатная (список)'!E217&amp;CHAR(10)&amp;'Мандатная (список)'!E218&amp;CHAR(10)&amp;'Мандатная (список)'!E219</f>
        <v>КМС
КМС
МС
б/р
</v>
      </c>
      <c r="F214" s="133" t="str">
        <f>'Мандатная (список)'!F214&amp;CHAR(10)&amp;'Мандатная (список)'!F215&amp;CHAR(10)&amp;'Мандатная (список)'!F216&amp;CHAR(10)&amp;'Мандатная (список)'!F217&amp;CHAR(10)&amp;'Мандатная (список)'!F218&amp;CHAR(10)&amp;'Мандатная (список)'!F219</f>
        <v>1994
1993
1979
</v>
      </c>
      <c r="G214" s="133" t="str">
        <f>'Мандатная (список)'!G214&amp;CHAR(10)&amp;'Мандатная (список)'!G215&amp;CHAR(10)&amp;'Мандатная (список)'!G216&amp;CHAR(10)&amp;'Мандатная (список)'!G217&amp;CHAR(10)&amp;'Мандатная (список)'!G218&amp;CHAR(10)&amp;'Мандатная (список)'!G219</f>
        <v>
</v>
      </c>
    </row>
    <row r="215" spans="1:7" ht="12.75">
      <c r="A215" s="134"/>
      <c r="B215" s="134"/>
      <c r="C215" s="136"/>
      <c r="D215" s="138"/>
      <c r="E215" s="134"/>
      <c r="F215" s="134"/>
      <c r="G215" s="134"/>
    </row>
    <row r="216" spans="1:7" ht="12.75">
      <c r="A216" s="134"/>
      <c r="B216" s="134"/>
      <c r="C216" s="136"/>
      <c r="D216" s="138"/>
      <c r="E216" s="134"/>
      <c r="F216" s="134"/>
      <c r="G216" s="134"/>
    </row>
    <row r="217" spans="1:7" ht="12.75">
      <c r="A217" s="134"/>
      <c r="B217" s="134"/>
      <c r="C217" s="136"/>
      <c r="D217" s="138"/>
      <c r="E217" s="134"/>
      <c r="F217" s="134"/>
      <c r="G217" s="134"/>
    </row>
    <row r="218" spans="1:7" ht="12.75">
      <c r="A218" s="134"/>
      <c r="B218" s="134"/>
      <c r="C218" s="136"/>
      <c r="D218" s="138"/>
      <c r="E218" s="134"/>
      <c r="F218" s="134"/>
      <c r="G218" s="134"/>
    </row>
    <row r="219" spans="1:7" ht="12.75">
      <c r="A219" s="134"/>
      <c r="B219" s="134"/>
      <c r="C219" s="137"/>
      <c r="D219" s="139"/>
      <c r="E219" s="134"/>
      <c r="F219" s="140"/>
      <c r="G219" s="134"/>
    </row>
    <row r="220" spans="1:7" ht="12.75" customHeight="1">
      <c r="A220" s="133">
        <f>'Мандатная (список)'!A220</f>
        <v>4</v>
      </c>
      <c r="B220" s="133" t="str">
        <f>'Мандатная (список)'!B220</f>
        <v>R4м</v>
      </c>
      <c r="C220" s="135" t="str">
        <f>'Мандатная (список)'!C220&amp;CHAR(10)&amp;'Мандатная (список)'!C221&amp;CHAR(10)&amp;'Мандатная (список)'!C222&amp;CHAR(10)&amp;'Мандатная (список)'!C223&amp;CHAR(10)&amp;'Мандатная (список)'!C224&amp;CHAR(10)&amp;'Мандатная (список)'!C225</f>
        <v>СФГС НСО
г. Горно-Алтайск
</v>
      </c>
      <c r="D220" s="135" t="str">
        <f>'Мандатная (список)'!D220&amp;CHAR(10)&amp;'Мандатная (список)'!D221&amp;CHAR(10)&amp;'Мандатная (список)'!D222&amp;CHAR(10)&amp;'Мандатная (список)'!D223&amp;CHAR(10)&amp;'Мандатная (список)'!D224&amp;CHAR(10)&amp;'Мандатная (список)'!D225</f>
        <v>Амосов Вячеслав Андреевич
Тимошенский Сергей Константинович
Шатин Аржан Евгеньевич
Лабанов Сергей Сергеевич
</v>
      </c>
      <c r="E220" s="133" t="str">
        <f>'Мандатная (список)'!E220&amp;CHAR(10)&amp;'Мандатная (список)'!E221&amp;CHAR(10)&amp;'Мандатная (список)'!E222&amp;CHAR(10)&amp;'Мандатная (список)'!E223&amp;CHAR(10)&amp;'Мандатная (список)'!E224&amp;CHAR(10)&amp;'Мандатная (список)'!E225</f>
        <v>МС
МС
КМС
КМС
</v>
      </c>
      <c r="F220" s="133" t="str">
        <f>'Мандатная (список)'!F220&amp;CHAR(10)&amp;'Мандатная (список)'!F221&amp;CHAR(10)&amp;'Мандатная (список)'!F222&amp;CHAR(10)&amp;'Мандатная (список)'!F223&amp;CHAR(10)&amp;'Мандатная (список)'!F224&amp;CHAR(10)&amp;'Мандатная (список)'!F225</f>
        <v>1985
1990
1990
1998
</v>
      </c>
      <c r="G220" s="133" t="str">
        <f>'Мандатная (список)'!G220&amp;CHAR(10)&amp;'Мандатная (список)'!G221&amp;CHAR(10)&amp;'Мандатная (список)'!G222&amp;CHAR(10)&amp;'Мандатная (список)'!G223&amp;CHAR(10)&amp;'Мандатная (список)'!G224&amp;CHAR(10)&amp;'Мандатная (список)'!G225</f>
        <v>
</v>
      </c>
    </row>
    <row r="221" spans="1:7" ht="12.75">
      <c r="A221" s="134"/>
      <c r="B221" s="134"/>
      <c r="C221" s="136"/>
      <c r="D221" s="138"/>
      <c r="E221" s="134"/>
      <c r="F221" s="134"/>
      <c r="G221" s="134"/>
    </row>
    <row r="222" spans="1:7" ht="12.75">
      <c r="A222" s="134"/>
      <c r="B222" s="134"/>
      <c r="C222" s="136"/>
      <c r="D222" s="138"/>
      <c r="E222" s="134"/>
      <c r="F222" s="134"/>
      <c r="G222" s="134"/>
    </row>
    <row r="223" spans="1:7" ht="12.75">
      <c r="A223" s="134"/>
      <c r="B223" s="134"/>
      <c r="C223" s="136"/>
      <c r="D223" s="138"/>
      <c r="E223" s="134"/>
      <c r="F223" s="134"/>
      <c r="G223" s="134"/>
    </row>
    <row r="224" spans="1:7" ht="12.75">
      <c r="A224" s="134"/>
      <c r="B224" s="134"/>
      <c r="C224" s="136"/>
      <c r="D224" s="138"/>
      <c r="E224" s="134"/>
      <c r="F224" s="134"/>
      <c r="G224" s="134"/>
    </row>
    <row r="225" spans="1:7" ht="12.75">
      <c r="A225" s="134"/>
      <c r="B225" s="134"/>
      <c r="C225" s="137"/>
      <c r="D225" s="139"/>
      <c r="E225" s="134"/>
      <c r="F225" s="140"/>
      <c r="G225" s="134"/>
    </row>
    <row r="226" spans="1:7" ht="12.75" customHeight="1">
      <c r="A226" s="133">
        <f>'Мандатная (список)'!A226</f>
        <v>0</v>
      </c>
      <c r="B226" s="133" t="str">
        <f>'Мандатная (список)'!B226</f>
        <v>Кат-2м</v>
      </c>
      <c r="C226" s="135" t="str">
        <f>'Мандатная (список)'!C226&amp;CHAR(10)&amp;'Мандатная (список)'!C227&amp;CHAR(10)&amp;'Мандатная (список)'!C228&amp;CHAR(10)&amp;'Мандатная (список)'!C229&amp;CHAR(10)&amp;'Мандатная (список)'!C230&amp;CHAR(10)&amp;'Мандатная (список)'!C231</f>
        <v>"Молодость"
г. Горно-Алтайск
</v>
      </c>
      <c r="D226" s="135" t="str">
        <f>'Мандатная (список)'!D226&amp;CHAR(10)&amp;'Мандатная (список)'!D227&amp;CHAR(10)&amp;'Мандатная (список)'!D228&amp;CHAR(10)&amp;'Мандатная (список)'!D229&amp;CHAR(10)&amp;'Мандатная (список)'!D230&amp;CHAR(10)&amp;'Мандатная (список)'!D231</f>
        <v>Калинин Михаил Викторович
Алабин Иван Витальевич
</v>
      </c>
      <c r="E226" s="133" t="str">
        <f>'Мандатная (список)'!E226&amp;CHAR(10)&amp;'Мандатная (список)'!E227&amp;CHAR(10)&amp;'Мандатная (список)'!E228&amp;CHAR(10)&amp;'Мандатная (список)'!E229&amp;CHAR(10)&amp;'Мандатная (список)'!E230&amp;CHAR(10)&amp;'Мандатная (список)'!E231</f>
        <v>
</v>
      </c>
      <c r="F226" s="133" t="str">
        <f>'Мандатная (список)'!F226&amp;CHAR(10)&amp;'Мандатная (список)'!F227&amp;CHAR(10)&amp;'Мандатная (список)'!F228&amp;CHAR(10)&amp;'Мандатная (список)'!F229&amp;CHAR(10)&amp;'Мандатная (список)'!F230&amp;CHAR(10)&amp;'Мандатная (список)'!F231</f>
        <v>1977
1982
</v>
      </c>
      <c r="G226" s="133" t="str">
        <f>'Мандатная (список)'!G226&amp;CHAR(10)&amp;'Мандатная (список)'!G227&amp;CHAR(10)&amp;'Мандатная (список)'!G228&amp;CHAR(10)&amp;'Мандатная (список)'!G229&amp;CHAR(10)&amp;'Мандатная (список)'!G230&amp;CHAR(10)&amp;'Мандатная (список)'!G231</f>
        <v>
</v>
      </c>
    </row>
    <row r="227" spans="1:7" ht="12.75">
      <c r="A227" s="134"/>
      <c r="B227" s="134"/>
      <c r="C227" s="136"/>
      <c r="D227" s="138"/>
      <c r="E227" s="134"/>
      <c r="F227" s="134"/>
      <c r="G227" s="134"/>
    </row>
    <row r="228" spans="1:7" ht="12.75">
      <c r="A228" s="134"/>
      <c r="B228" s="134"/>
      <c r="C228" s="136"/>
      <c r="D228" s="138"/>
      <c r="E228" s="134"/>
      <c r="F228" s="134"/>
      <c r="G228" s="134"/>
    </row>
    <row r="229" spans="1:7" ht="12.75">
      <c r="A229" s="134"/>
      <c r="B229" s="134"/>
      <c r="C229" s="136"/>
      <c r="D229" s="138"/>
      <c r="E229" s="134"/>
      <c r="F229" s="134"/>
      <c r="G229" s="134"/>
    </row>
    <row r="230" spans="1:7" ht="12.75">
      <c r="A230" s="134"/>
      <c r="B230" s="134"/>
      <c r="C230" s="136"/>
      <c r="D230" s="138"/>
      <c r="E230" s="134"/>
      <c r="F230" s="134"/>
      <c r="G230" s="134"/>
    </row>
    <row r="231" spans="1:7" ht="12.75">
      <c r="A231" s="134"/>
      <c r="B231" s="134"/>
      <c r="C231" s="137"/>
      <c r="D231" s="139"/>
      <c r="E231" s="134"/>
      <c r="F231" s="140"/>
      <c r="G231" s="134"/>
    </row>
    <row r="232" spans="1:7" ht="12.75" customHeight="1">
      <c r="A232" s="133">
        <f>'Мандатная (список)'!A232</f>
        <v>0</v>
      </c>
      <c r="B232" s="133" t="str">
        <f>'Мандатная (список)'!B232</f>
        <v>Кат-2м</v>
      </c>
      <c r="C232" s="135" t="str">
        <f>'Мандатная (список)'!C232&amp;CHAR(10)&amp;'Мандатная (список)'!C233&amp;CHAR(10)&amp;'Мандатная (список)'!C234&amp;CHAR(10)&amp;'Мандатная (список)'!C235&amp;CHAR(10)&amp;'Мандатная (список)'!C236&amp;CHAR(10)&amp;'Мандатная (список)'!C237</f>
        <v>"Ориентировщики"
г. Барнаул
</v>
      </c>
      <c r="D232" s="135" t="str">
        <f>'Мандатная (список)'!D232&amp;CHAR(10)&amp;'Мандатная (список)'!D233&amp;CHAR(10)&amp;'Мандатная (список)'!D234&amp;CHAR(10)&amp;'Мандатная (список)'!D235&amp;CHAR(10)&amp;'Мандатная (список)'!D236&amp;CHAR(10)&amp;'Мандатная (список)'!D237</f>
        <v>Биточкин Иван Борисович
Аносов Вячеслав Андреевич
</v>
      </c>
      <c r="E232" s="133" t="str">
        <f>'Мандатная (список)'!E232&amp;CHAR(10)&amp;'Мандатная (список)'!E233&amp;CHAR(10)&amp;'Мандатная (список)'!E234&amp;CHAR(10)&amp;'Мандатная (список)'!E235&amp;CHAR(10)&amp;'Мандатная (список)'!E236&amp;CHAR(10)&amp;'Мандатная (список)'!E237</f>
        <v>б/р
б/р
</v>
      </c>
      <c r="F232" s="133" t="str">
        <f>'Мандатная (список)'!F232&amp;CHAR(10)&amp;'Мандатная (список)'!F233&amp;CHAR(10)&amp;'Мандатная (список)'!F234&amp;CHAR(10)&amp;'Мандатная (список)'!F235&amp;CHAR(10)&amp;'Мандатная (список)'!F236&amp;CHAR(10)&amp;'Мандатная (список)'!F237</f>
        <v>1981
1989
</v>
      </c>
      <c r="G232" s="133" t="str">
        <f>'Мандатная (список)'!G232&amp;CHAR(10)&amp;'Мандатная (список)'!G233&amp;CHAR(10)&amp;'Мандатная (список)'!G234&amp;CHAR(10)&amp;'Мандатная (список)'!G235&amp;CHAR(10)&amp;'Мандатная (список)'!G236&amp;CHAR(10)&amp;'Мандатная (список)'!G237</f>
        <v>
</v>
      </c>
    </row>
    <row r="233" spans="1:7" ht="12.75">
      <c r="A233" s="134"/>
      <c r="B233" s="134"/>
      <c r="C233" s="136"/>
      <c r="D233" s="138"/>
      <c r="E233" s="134"/>
      <c r="F233" s="134"/>
      <c r="G233" s="134"/>
    </row>
    <row r="234" spans="1:7" ht="12.75">
      <c r="A234" s="134"/>
      <c r="B234" s="134"/>
      <c r="C234" s="136"/>
      <c r="D234" s="138"/>
      <c r="E234" s="134"/>
      <c r="F234" s="134"/>
      <c r="G234" s="134"/>
    </row>
    <row r="235" spans="1:7" ht="12.75">
      <c r="A235" s="134"/>
      <c r="B235" s="134"/>
      <c r="C235" s="136"/>
      <c r="D235" s="138"/>
      <c r="E235" s="134"/>
      <c r="F235" s="134"/>
      <c r="G235" s="134"/>
    </row>
    <row r="236" spans="1:7" ht="12.75">
      <c r="A236" s="134"/>
      <c r="B236" s="134"/>
      <c r="C236" s="136"/>
      <c r="D236" s="138"/>
      <c r="E236" s="134"/>
      <c r="F236" s="134"/>
      <c r="G236" s="134"/>
    </row>
    <row r="237" spans="1:7" ht="12.75">
      <c r="A237" s="134"/>
      <c r="B237" s="134"/>
      <c r="C237" s="137"/>
      <c r="D237" s="139"/>
      <c r="E237" s="134"/>
      <c r="F237" s="140"/>
      <c r="G237" s="134"/>
    </row>
    <row r="238" spans="1:7" ht="12.75" customHeight="1">
      <c r="A238" s="133">
        <f>'Мандатная (список)'!A238</f>
        <v>0</v>
      </c>
      <c r="B238" s="133" t="str">
        <f>'Мандатная (список)'!B238</f>
        <v>К-1м</v>
      </c>
      <c r="C238" s="135" t="str">
        <f>'Мандатная (список)'!C238&amp;CHAR(10)&amp;'Мандатная (список)'!C239&amp;CHAR(10)&amp;'Мандатная (список)'!C240&amp;CHAR(10)&amp;'Мандатная (список)'!C241&amp;CHAR(10)&amp;'Мандатная (список)'!C242&amp;CHAR(10)&amp;'Мандатная (список)'!C243</f>
        <v>"Ориентировщики"
г. Горно-Алтайск
</v>
      </c>
      <c r="D238" s="135" t="str">
        <f>'Мандатная (список)'!D238&amp;CHAR(10)&amp;'Мандатная (список)'!D239&amp;CHAR(10)&amp;'Мандатная (список)'!D240&amp;CHAR(10)&amp;'Мандатная (список)'!D241&amp;CHAR(10)&amp;'Мандатная (список)'!D242&amp;CHAR(10)&amp;'Мандатная (список)'!D243</f>
        <v>Биточкин Иван Борисович
</v>
      </c>
      <c r="E238" s="133" t="str">
        <f>'Мандатная (список)'!E238&amp;CHAR(10)&amp;'Мандатная (список)'!E239&amp;CHAR(10)&amp;'Мандатная (список)'!E240&amp;CHAR(10)&amp;'Мандатная (список)'!E241&amp;CHAR(10)&amp;'Мандатная (список)'!E242&amp;CHAR(10)&amp;'Мандатная (список)'!E243</f>
        <v>б/р
</v>
      </c>
      <c r="F238" s="133" t="str">
        <f>'Мандатная (список)'!F238&amp;CHAR(10)&amp;'Мандатная (список)'!F239&amp;CHAR(10)&amp;'Мандатная (список)'!F240&amp;CHAR(10)&amp;'Мандатная (список)'!F241&amp;CHAR(10)&amp;'Мандатная (список)'!F242&amp;CHAR(10)&amp;'Мандатная (список)'!F243</f>
        <v>1979
</v>
      </c>
      <c r="G238" s="133" t="str">
        <f>'Мандатная (список)'!G238&amp;CHAR(10)&amp;'Мандатная (список)'!G239&amp;CHAR(10)&amp;'Мандатная (список)'!G240&amp;CHAR(10)&amp;'Мандатная (список)'!G241&amp;CHAR(10)&amp;'Мандатная (список)'!G242&amp;CHAR(10)&amp;'Мандатная (список)'!G243</f>
        <v>
</v>
      </c>
    </row>
    <row r="239" spans="1:7" ht="12.75">
      <c r="A239" s="134"/>
      <c r="B239" s="134"/>
      <c r="C239" s="136"/>
      <c r="D239" s="138"/>
      <c r="E239" s="134"/>
      <c r="F239" s="134"/>
      <c r="G239" s="134"/>
    </row>
    <row r="240" spans="1:7" ht="12.75">
      <c r="A240" s="134"/>
      <c r="B240" s="134"/>
      <c r="C240" s="136"/>
      <c r="D240" s="138"/>
      <c r="E240" s="134"/>
      <c r="F240" s="134"/>
      <c r="G240" s="134"/>
    </row>
    <row r="241" spans="1:7" ht="12.75">
      <c r="A241" s="134"/>
      <c r="B241" s="134"/>
      <c r="C241" s="136"/>
      <c r="D241" s="138"/>
      <c r="E241" s="134"/>
      <c r="F241" s="134"/>
      <c r="G241" s="134"/>
    </row>
    <row r="242" spans="1:7" ht="12.75">
      <c r="A242" s="134"/>
      <c r="B242" s="134"/>
      <c r="C242" s="136"/>
      <c r="D242" s="138"/>
      <c r="E242" s="134"/>
      <c r="F242" s="134"/>
      <c r="G242" s="134"/>
    </row>
    <row r="243" spans="1:7" ht="12.75">
      <c r="A243" s="134"/>
      <c r="B243" s="134"/>
      <c r="C243" s="137"/>
      <c r="D243" s="139"/>
      <c r="E243" s="134"/>
      <c r="F243" s="140"/>
      <c r="G243" s="134"/>
    </row>
    <row r="244" spans="1:7" ht="12.75" customHeight="1">
      <c r="A244" s="133">
        <f>'Мандатная (список)'!A244</f>
        <v>19</v>
      </c>
      <c r="B244" s="133" t="str">
        <f>'Мандатная (список)'!B244</f>
        <v>R4ж</v>
      </c>
      <c r="C244" s="135" t="str">
        <f>'Мандатная (список)'!C244&amp;CHAR(10)&amp;'Мандатная (список)'!C245&amp;CHAR(10)&amp;'Мандатная (список)'!C246&amp;CHAR(10)&amp;'Мандатная (список)'!C247&amp;CHAR(10)&amp;'Мандатная (список)'!C248&amp;CHAR(10)&amp;'Мандатная (список)'!C249</f>
        <v>"Алые паруса"
г. Барнаул
</v>
      </c>
      <c r="D244" s="135" t="str">
        <f>'Мандатная (список)'!D244&amp;CHAR(10)&amp;'Мандатная (список)'!D245&amp;CHAR(10)&amp;'Мандатная (список)'!D246&amp;CHAR(10)&amp;'Мандатная (список)'!D247&amp;CHAR(10)&amp;'Мандатная (список)'!D248&amp;CHAR(10)&amp;'Мандатная (список)'!D249</f>
        <v>Пронь Екатерина
Здисенко Анастасия
Вяткина Софья
Костылева Юлия
</v>
      </c>
      <c r="E244" s="133" t="str">
        <f>'Мандатная (список)'!E244&amp;CHAR(10)&amp;'Мандатная (список)'!E245&amp;CHAR(10)&amp;'Мандатная (список)'!E246&amp;CHAR(10)&amp;'Мандатная (список)'!E247&amp;CHAR(10)&amp;'Мандатная (список)'!E248&amp;CHAR(10)&amp;'Мандатная (список)'!E249</f>
        <v>б/р
б/р
б/р
б/р
</v>
      </c>
      <c r="F244" s="133" t="str">
        <f>'Мандатная (список)'!F244&amp;CHAR(10)&amp;'Мандатная (список)'!F245&amp;CHAR(10)&amp;'Мандатная (список)'!F246&amp;CHAR(10)&amp;'Мандатная (список)'!F247&amp;CHAR(10)&amp;'Мандатная (список)'!F248&amp;CHAR(10)&amp;'Мандатная (список)'!F249</f>
        <v>
</v>
      </c>
      <c r="G244" s="133" t="str">
        <f>'Мандатная (список)'!G244&amp;CHAR(10)&amp;'Мандатная (список)'!G245&amp;CHAR(10)&amp;'Мандатная (список)'!G246&amp;CHAR(10)&amp;'Мандатная (список)'!G247&amp;CHAR(10)&amp;'Мандатная (список)'!G248&amp;CHAR(10)&amp;'Мандатная (список)'!G249</f>
        <v>
</v>
      </c>
    </row>
    <row r="245" spans="1:7" ht="12.75">
      <c r="A245" s="134"/>
      <c r="B245" s="134"/>
      <c r="C245" s="136"/>
      <c r="D245" s="138"/>
      <c r="E245" s="134"/>
      <c r="F245" s="134"/>
      <c r="G245" s="134"/>
    </row>
    <row r="246" spans="1:7" ht="12.75">
      <c r="A246" s="134"/>
      <c r="B246" s="134"/>
      <c r="C246" s="136"/>
      <c r="D246" s="138"/>
      <c r="E246" s="134"/>
      <c r="F246" s="134"/>
      <c r="G246" s="134"/>
    </row>
    <row r="247" spans="1:7" ht="12.75">
      <c r="A247" s="134"/>
      <c r="B247" s="134"/>
      <c r="C247" s="136"/>
      <c r="D247" s="138"/>
      <c r="E247" s="134"/>
      <c r="F247" s="134"/>
      <c r="G247" s="134"/>
    </row>
    <row r="248" spans="1:7" ht="12.75">
      <c r="A248" s="134"/>
      <c r="B248" s="134"/>
      <c r="C248" s="136"/>
      <c r="D248" s="138"/>
      <c r="E248" s="134"/>
      <c r="F248" s="134"/>
      <c r="G248" s="134"/>
    </row>
    <row r="249" spans="1:7" ht="12.75">
      <c r="A249" s="134"/>
      <c r="B249" s="134"/>
      <c r="C249" s="137"/>
      <c r="D249" s="139"/>
      <c r="E249" s="134"/>
      <c r="F249" s="140"/>
      <c r="G249" s="134"/>
    </row>
    <row r="250" spans="1:7" ht="12.75" customHeight="1">
      <c r="A250" s="133">
        <f>'Мандатная (список)'!A250</f>
        <v>6</v>
      </c>
      <c r="B250" s="133" t="str">
        <f>'Мандатная (список)'!B250</f>
        <v>R4м</v>
      </c>
      <c r="C250" s="135" t="str">
        <f>'Мандатная (список)'!C250&amp;CHAR(10)&amp;'Мандатная (список)'!C251&amp;CHAR(10)&amp;'Мандатная (список)'!C252&amp;CHAR(10)&amp;'Мандатная (список)'!C253&amp;CHAR(10)&amp;'Мандатная (список)'!C254&amp;CHAR(10)&amp;'Мандатная (список)'!C255</f>
        <v>"Алтай Сплав"
г. Барнаул
</v>
      </c>
      <c r="D250" s="135" t="str">
        <f>'Мандатная (список)'!D250&amp;CHAR(10)&amp;'Мандатная (список)'!D251&amp;CHAR(10)&amp;'Мандатная (список)'!D252&amp;CHAR(10)&amp;'Мандатная (список)'!D253&amp;CHAR(10)&amp;'Мандатная (список)'!D254&amp;CHAR(10)&amp;'Мандатная (список)'!D255</f>
        <v>Мышкин Никита Александрович
Титков Константин Владимирович
Лосев Владимир Романович
Дрёмов Иван Андреевич
</v>
      </c>
      <c r="E250" s="133" t="str">
        <f>'Мандатная (список)'!E250&amp;CHAR(10)&amp;'Мандатная (список)'!E251&amp;CHAR(10)&amp;'Мандатная (список)'!E252&amp;CHAR(10)&amp;'Мандатная (список)'!E253&amp;CHAR(10)&amp;'Мандатная (список)'!E254&amp;CHAR(10)&amp;'Мандатная (список)'!E255</f>
        <v>1
1
б/р
КМС
</v>
      </c>
      <c r="F250" s="133" t="str">
        <f>'Мандатная (список)'!F250&amp;CHAR(10)&amp;'Мандатная (список)'!F251&amp;CHAR(10)&amp;'Мандатная (список)'!F252&amp;CHAR(10)&amp;'Мандатная (список)'!F253&amp;CHAR(10)&amp;'Мандатная (список)'!F254&amp;CHAR(10)&amp;'Мандатная (список)'!F255</f>
        <v>1994
1997
1997
1999
</v>
      </c>
      <c r="G250" s="133" t="str">
        <f>'Мандатная (список)'!G250&amp;CHAR(10)&amp;'Мандатная (список)'!G251&amp;CHAR(10)&amp;'Мандатная (список)'!G252&amp;CHAR(10)&amp;'Мандатная (список)'!G253&amp;CHAR(10)&amp;'Мандатная (список)'!G254&amp;CHAR(10)&amp;'Мандатная (список)'!G255</f>
        <v>
</v>
      </c>
    </row>
    <row r="251" spans="1:7" ht="12.75">
      <c r="A251" s="134"/>
      <c r="B251" s="134"/>
      <c r="C251" s="136"/>
      <c r="D251" s="138"/>
      <c r="E251" s="134"/>
      <c r="F251" s="134"/>
      <c r="G251" s="134"/>
    </row>
    <row r="252" spans="1:7" ht="12.75">
      <c r="A252" s="134"/>
      <c r="B252" s="134"/>
      <c r="C252" s="136"/>
      <c r="D252" s="138"/>
      <c r="E252" s="134"/>
      <c r="F252" s="134"/>
      <c r="G252" s="134"/>
    </row>
    <row r="253" spans="1:7" ht="12.75">
      <c r="A253" s="134"/>
      <c r="B253" s="134"/>
      <c r="C253" s="136"/>
      <c r="D253" s="138"/>
      <c r="E253" s="134"/>
      <c r="F253" s="134"/>
      <c r="G253" s="134"/>
    </row>
    <row r="254" spans="1:7" ht="12.75">
      <c r="A254" s="134"/>
      <c r="B254" s="134"/>
      <c r="C254" s="136"/>
      <c r="D254" s="138"/>
      <c r="E254" s="134"/>
      <c r="F254" s="134"/>
      <c r="G254" s="134"/>
    </row>
    <row r="255" spans="1:7" ht="12.75">
      <c r="A255" s="134"/>
      <c r="B255" s="134"/>
      <c r="C255" s="137"/>
      <c r="D255" s="139"/>
      <c r="E255" s="134"/>
      <c r="F255" s="140"/>
      <c r="G255" s="134"/>
    </row>
    <row r="256" spans="1:7" ht="12.75" customHeight="1">
      <c r="A256" s="133">
        <f>'Мандатная (список)'!A256</f>
        <v>20</v>
      </c>
      <c r="B256" s="133" t="str">
        <f>'Мандатная (список)'!B256</f>
        <v>R6м</v>
      </c>
      <c r="C256" s="135" t="str">
        <f>'Мандатная (список)'!C256&amp;CHAR(10)&amp;'Мандатная (список)'!C257&amp;CHAR(10)&amp;'Мандатная (список)'!C258&amp;CHAR(10)&amp;'Мандатная (список)'!C259&amp;CHAR(10)&amp;'Мандатная (список)'!C260&amp;CHAR(10)&amp;'Мандатная (список)'!C261</f>
        <v>"Алтай Сплав"
г. Барнаул
</v>
      </c>
      <c r="D256" s="135" t="str">
        <f>'Мандатная (список)'!D256&amp;CHAR(10)&amp;'Мандатная (список)'!D257&amp;CHAR(10)&amp;'Мандатная (список)'!D258&amp;CHAR(10)&amp;'Мандатная (список)'!D259&amp;CHAR(10)&amp;'Мандатная (список)'!D260&amp;CHAR(10)&amp;'Мандатная (список)'!D261</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E256" s="133" t="str">
        <f>'Мандатная (список)'!E256&amp;CHAR(10)&amp;'Мандатная (список)'!E257&amp;CHAR(10)&amp;'Мандатная (список)'!E258&amp;CHAR(10)&amp;'Мандатная (список)'!E259&amp;CHAR(10)&amp;'Мандатная (список)'!E260&amp;CHAR(10)&amp;'Мандатная (список)'!E261</f>
        <v>1
1
б/р
КМС
б/р
б/р</v>
      </c>
      <c r="F256" s="133" t="str">
        <f>'Мандатная (список)'!F256&amp;CHAR(10)&amp;'Мандатная (список)'!F257&amp;CHAR(10)&amp;'Мандатная (список)'!F258&amp;CHAR(10)&amp;'Мандатная (список)'!F259&amp;CHAR(10)&amp;'Мандатная (список)'!F260&amp;CHAR(10)&amp;'Мандатная (список)'!F261</f>
        <v>1994
1997
1997
1999
1997
1997</v>
      </c>
      <c r="G256" s="133" t="str">
        <f>'Мандатная (список)'!G256&amp;CHAR(10)&amp;'Мандатная (список)'!G257&amp;CHAR(10)&amp;'Мандатная (список)'!G258&amp;CHAR(10)&amp;'Мандатная (список)'!G259&amp;CHAR(10)&amp;'Мандатная (список)'!G260&amp;CHAR(10)&amp;'Мандатная (список)'!G261</f>
        <v>
</v>
      </c>
    </row>
    <row r="257" spans="1:7" ht="12.75">
      <c r="A257" s="134"/>
      <c r="B257" s="134"/>
      <c r="C257" s="136"/>
      <c r="D257" s="138"/>
      <c r="E257" s="134"/>
      <c r="F257" s="134"/>
      <c r="G257" s="134"/>
    </row>
    <row r="258" spans="1:7" ht="12.75">
      <c r="A258" s="134"/>
      <c r="B258" s="134"/>
      <c r="C258" s="136"/>
      <c r="D258" s="138"/>
      <c r="E258" s="134"/>
      <c r="F258" s="134"/>
      <c r="G258" s="134"/>
    </row>
    <row r="259" spans="1:7" ht="12.75">
      <c r="A259" s="134"/>
      <c r="B259" s="134"/>
      <c r="C259" s="136"/>
      <c r="D259" s="138"/>
      <c r="E259" s="134"/>
      <c r="F259" s="134"/>
      <c r="G259" s="134"/>
    </row>
    <row r="260" spans="1:7" ht="12.75">
      <c r="A260" s="134"/>
      <c r="B260" s="134"/>
      <c r="C260" s="136"/>
      <c r="D260" s="138"/>
      <c r="E260" s="134"/>
      <c r="F260" s="134"/>
      <c r="G260" s="134"/>
    </row>
    <row r="261" spans="1:7" ht="12.75">
      <c r="A261" s="134"/>
      <c r="B261" s="134"/>
      <c r="C261" s="137"/>
      <c r="D261" s="139"/>
      <c r="E261" s="134"/>
      <c r="F261" s="140"/>
      <c r="G261" s="134"/>
    </row>
    <row r="262" spans="1:7" ht="12.75" customHeight="1">
      <c r="A262" s="133">
        <f>'Мандатная (список)'!A262</f>
        <v>9</v>
      </c>
      <c r="B262" s="133" t="str">
        <f>'Мандатная (список)'!B262</f>
        <v>R6ж</v>
      </c>
      <c r="C262" s="135" t="str">
        <f>'Мандатная (список)'!C262&amp;CHAR(10)&amp;'Мандатная (список)'!C263&amp;CHAR(10)&amp;'Мандатная (список)'!C264&amp;CHAR(10)&amp;'Мандатная (список)'!C265&amp;CHAR(10)&amp;'Мандатная (список)'!C266&amp;CHAR(10)&amp;'Мандатная (список)'!C267</f>
        <v>"Алтай Сплав"
г. Барнаул
</v>
      </c>
      <c r="D262" s="135" t="str">
        <f>'Мандатная (список)'!D262&amp;CHAR(10)&amp;'Мандатная (список)'!D263&amp;CHAR(10)&amp;'Мандатная (список)'!D264&amp;CHAR(10)&amp;'Мандатная (список)'!D265&amp;CHAR(10)&amp;'Мандатная (список)'!D266&amp;CHAR(10)&amp;'Мандатная (список)'!D267</f>
        <v>Кулакова Анна
Бержанина Марина
Коваленко Анастасия
Здисенко Анастасия
Пронь Екатерина
Вяткина Софья</v>
      </c>
      <c r="E262" s="133" t="str">
        <f>'Мандатная (список)'!E262&amp;CHAR(10)&amp;'Мандатная (список)'!E263&amp;CHAR(10)&amp;'Мандатная (список)'!E264&amp;CHAR(10)&amp;'Мандатная (список)'!E265&amp;CHAR(10)&amp;'Мандатная (список)'!E266&amp;CHAR(10)&amp;'Мандатная (список)'!E267</f>
        <v>б/р
б/р
б/р
б/р
б/р
б/р</v>
      </c>
      <c r="F262" s="133" t="str">
        <f>'Мандатная (список)'!F262&amp;CHAR(10)&amp;'Мандатная (список)'!F263&amp;CHAR(10)&amp;'Мандатная (список)'!F264&amp;CHAR(10)&amp;'Мандатная (список)'!F265&amp;CHAR(10)&amp;'Мандатная (список)'!F266&amp;CHAR(10)&amp;'Мандатная (список)'!F267</f>
        <v>
</v>
      </c>
      <c r="G262" s="133" t="str">
        <f>'Мандатная (список)'!G262&amp;CHAR(10)&amp;'Мандатная (список)'!G263&amp;CHAR(10)&amp;'Мандатная (список)'!G264&amp;CHAR(10)&amp;'Мандатная (список)'!G265&amp;CHAR(10)&amp;'Мандатная (список)'!G266&amp;CHAR(10)&amp;'Мандатная (список)'!G267</f>
        <v>
</v>
      </c>
    </row>
    <row r="263" spans="1:7" ht="12.75">
      <c r="A263" s="134"/>
      <c r="B263" s="134"/>
      <c r="C263" s="136"/>
      <c r="D263" s="138"/>
      <c r="E263" s="134"/>
      <c r="F263" s="134"/>
      <c r="G263" s="134"/>
    </row>
    <row r="264" spans="1:7" ht="12.75">
      <c r="A264" s="134"/>
      <c r="B264" s="134"/>
      <c r="C264" s="136"/>
      <c r="D264" s="138"/>
      <c r="E264" s="134"/>
      <c r="F264" s="134"/>
      <c r="G264" s="134"/>
    </row>
    <row r="265" spans="1:7" ht="12.75">
      <c r="A265" s="134"/>
      <c r="B265" s="134"/>
      <c r="C265" s="136"/>
      <c r="D265" s="138"/>
      <c r="E265" s="134"/>
      <c r="F265" s="134"/>
      <c r="G265" s="134"/>
    </row>
    <row r="266" spans="1:7" ht="12.75">
      <c r="A266" s="134"/>
      <c r="B266" s="134"/>
      <c r="C266" s="136"/>
      <c r="D266" s="138"/>
      <c r="E266" s="134"/>
      <c r="F266" s="134"/>
      <c r="G266" s="134"/>
    </row>
    <row r="267" spans="1:7" ht="12.75">
      <c r="A267" s="134"/>
      <c r="B267" s="134"/>
      <c r="C267" s="137"/>
      <c r="D267" s="139"/>
      <c r="E267" s="134"/>
      <c r="F267" s="140"/>
      <c r="G267" s="134"/>
    </row>
    <row r="268" spans="1:7" ht="12.75" customHeight="1">
      <c r="A268" s="133">
        <f>'Мандатная (список)'!A268</f>
        <v>11</v>
      </c>
      <c r="B268" s="133" t="str">
        <f>'Мандатная (список)'!B268</f>
        <v>R4ж</v>
      </c>
      <c r="C268" s="135" t="str">
        <f>'Мандатная (список)'!C268&amp;CHAR(10)&amp;'Мандатная (список)'!C269&amp;CHAR(10)&amp;'Мандатная (список)'!C270&amp;CHAR(10)&amp;'Мандатная (список)'!C271&amp;CHAR(10)&amp;'Мандатная (список)'!C272&amp;CHAR(10)&amp;'Мандатная (список)'!C273</f>
        <v>"Алтай Сплав"
г. Барнаул
</v>
      </c>
      <c r="D268" s="135" t="str">
        <f>'Мандатная (список)'!D268&amp;CHAR(10)&amp;'Мандатная (список)'!D269&amp;CHAR(10)&amp;'Мандатная (список)'!D270&amp;CHAR(10)&amp;'Мандатная (список)'!D271&amp;CHAR(10)&amp;'Мандатная (список)'!D272&amp;CHAR(10)&amp;'Мандатная (список)'!D273</f>
        <v>Кулакова Анна
Кулакова Елизавета
Фролова Ирина Валерьевна
Домбровская Алиса
</v>
      </c>
      <c r="E268" s="133" t="str">
        <f>'Мандатная (список)'!E268&amp;CHAR(10)&amp;'Мандатная (список)'!E269&amp;CHAR(10)&amp;'Мандатная (список)'!E270&amp;CHAR(10)&amp;'Мандатная (список)'!E271&amp;CHAR(10)&amp;'Мандатная (список)'!E272&amp;CHAR(10)&amp;'Мандатная (список)'!E273</f>
        <v>б/р
б/р
б/р
б/р
</v>
      </c>
      <c r="F268" s="133" t="str">
        <f>'Мандатная (список)'!F268&amp;CHAR(10)&amp;'Мандатная (список)'!F269&amp;CHAR(10)&amp;'Мандатная (список)'!F270&amp;CHAR(10)&amp;'Мандатная (список)'!F271&amp;CHAR(10)&amp;'Мандатная (список)'!F272&amp;CHAR(10)&amp;'Мандатная (список)'!F273</f>
        <v>
1998
</v>
      </c>
      <c r="G268" s="133" t="str">
        <f>'Мандатная (список)'!G268&amp;CHAR(10)&amp;'Мандатная (список)'!G269&amp;CHAR(10)&amp;'Мандатная (список)'!G270&amp;CHAR(10)&amp;'Мандатная (список)'!G271&amp;CHAR(10)&amp;'Мандатная (список)'!G272&amp;CHAR(10)&amp;'Мандатная (список)'!G273</f>
        <v>
</v>
      </c>
    </row>
    <row r="269" spans="1:7" ht="12.75">
      <c r="A269" s="134"/>
      <c r="B269" s="134"/>
      <c r="C269" s="136"/>
      <c r="D269" s="138"/>
      <c r="E269" s="134"/>
      <c r="F269" s="134"/>
      <c r="G269" s="134"/>
    </row>
    <row r="270" spans="1:7" ht="12.75">
      <c r="A270" s="134"/>
      <c r="B270" s="134"/>
      <c r="C270" s="136"/>
      <c r="D270" s="138"/>
      <c r="E270" s="134"/>
      <c r="F270" s="134"/>
      <c r="G270" s="134"/>
    </row>
    <row r="271" spans="1:7" ht="12.75">
      <c r="A271" s="134"/>
      <c r="B271" s="134"/>
      <c r="C271" s="136"/>
      <c r="D271" s="138"/>
      <c r="E271" s="134"/>
      <c r="F271" s="134"/>
      <c r="G271" s="134"/>
    </row>
    <row r="272" spans="1:7" ht="12.75">
      <c r="A272" s="134"/>
      <c r="B272" s="134"/>
      <c r="C272" s="136"/>
      <c r="D272" s="138"/>
      <c r="E272" s="134"/>
      <c r="F272" s="134"/>
      <c r="G272" s="134"/>
    </row>
    <row r="273" spans="1:7" ht="12.75">
      <c r="A273" s="134"/>
      <c r="B273" s="134"/>
      <c r="C273" s="137"/>
      <c r="D273" s="139"/>
      <c r="E273" s="134"/>
      <c r="F273" s="140"/>
      <c r="G273" s="134"/>
    </row>
    <row r="274" spans="1:7" ht="12.75" customHeight="1">
      <c r="A274" s="133">
        <f>'Мандатная (список)'!A274</f>
        <v>0</v>
      </c>
      <c r="B274" s="133">
        <f>'Мандатная (список)'!B274</f>
        <v>0</v>
      </c>
      <c r="C274" s="135" t="str">
        <f>'Мандатная (список)'!C274&amp;CHAR(10)&amp;'Мандатная (список)'!C275&amp;CHAR(10)&amp;'Мандатная (список)'!C276&amp;CHAR(10)&amp;'Мандатная (список)'!C277&amp;CHAR(10)&amp;'Мандатная (список)'!C278&amp;CHAR(10)&amp;'Мандатная (список)'!C279</f>
        <v>"Скат"
г. Бийск
</v>
      </c>
      <c r="D274" s="135" t="str">
        <f>'Мандатная (список)'!D274&amp;CHAR(10)&amp;'Мандатная (список)'!D275&amp;CHAR(10)&amp;'Мандатная (список)'!D276&amp;CHAR(10)&amp;'Мандатная (список)'!D277&amp;CHAR(10)&amp;'Мандатная (список)'!D278&amp;CHAR(10)&amp;'Мандатная (список)'!D279</f>
        <v>Зырянов Аким Олегович
</v>
      </c>
      <c r="E274" s="133" t="str">
        <f>'Мандатная (список)'!E274&amp;CHAR(10)&amp;'Мандатная (список)'!E275&amp;CHAR(10)&amp;'Мандатная (список)'!E276&amp;CHAR(10)&amp;'Мандатная (список)'!E277&amp;CHAR(10)&amp;'Мандатная (список)'!E278&amp;CHAR(10)&amp;'Мандатная (список)'!E279</f>
        <v>б/р
</v>
      </c>
      <c r="F274" s="133" t="str">
        <f>'Мандатная (список)'!F274&amp;CHAR(10)&amp;'Мандатная (список)'!F275&amp;CHAR(10)&amp;'Мандатная (список)'!F276&amp;CHAR(10)&amp;'Мандатная (список)'!F277&amp;CHAR(10)&amp;'Мандатная (список)'!F278&amp;CHAR(10)&amp;'Мандатная (список)'!F279</f>
        <v>2000
</v>
      </c>
      <c r="G274" s="133" t="str">
        <f>'Мандатная (список)'!G274&amp;CHAR(10)&amp;'Мандатная (список)'!G275&amp;CHAR(10)&amp;'Мандатная (список)'!G276&amp;CHAR(10)&amp;'Мандатная (список)'!G277&amp;CHAR(10)&amp;'Мандатная (список)'!G278&amp;CHAR(10)&amp;'Мандатная (список)'!G279</f>
        <v>
</v>
      </c>
    </row>
    <row r="275" spans="1:7" ht="12.75">
      <c r="A275" s="134"/>
      <c r="B275" s="134"/>
      <c r="C275" s="136"/>
      <c r="D275" s="138"/>
      <c r="E275" s="134"/>
      <c r="F275" s="134"/>
      <c r="G275" s="134"/>
    </row>
    <row r="276" spans="1:7" ht="12.75">
      <c r="A276" s="134"/>
      <c r="B276" s="134"/>
      <c r="C276" s="136"/>
      <c r="D276" s="138"/>
      <c r="E276" s="134"/>
      <c r="F276" s="134"/>
      <c r="G276" s="134"/>
    </row>
    <row r="277" spans="1:7" ht="12.75">
      <c r="A277" s="134"/>
      <c r="B277" s="134"/>
      <c r="C277" s="136"/>
      <c r="D277" s="138"/>
      <c r="E277" s="134"/>
      <c r="F277" s="134"/>
      <c r="G277" s="134"/>
    </row>
    <row r="278" spans="1:7" ht="12.75">
      <c r="A278" s="134"/>
      <c r="B278" s="134"/>
      <c r="C278" s="136"/>
      <c r="D278" s="138"/>
      <c r="E278" s="134"/>
      <c r="F278" s="134"/>
      <c r="G278" s="134"/>
    </row>
    <row r="279" spans="1:7" ht="12.75">
      <c r="A279" s="134"/>
      <c r="B279" s="134"/>
      <c r="C279" s="137"/>
      <c r="D279" s="139"/>
      <c r="E279" s="134"/>
      <c r="F279" s="140"/>
      <c r="G279" s="134"/>
    </row>
    <row r="280" spans="1:7" ht="12.75" customHeight="1">
      <c r="A280" s="133">
        <f>'Мандатная (список)'!A280</f>
        <v>0</v>
      </c>
      <c r="B280" s="133">
        <f>'Мандатная (список)'!B280</f>
        <v>0</v>
      </c>
      <c r="C280" s="135" t="str">
        <f>'Мандатная (список)'!C280&amp;CHAR(10)&amp;'Мандатная (список)'!C281&amp;CHAR(10)&amp;'Мандатная (список)'!C282&amp;CHAR(10)&amp;'Мандатная (список)'!C283&amp;CHAR(10)&amp;'Мандатная (список)'!C284&amp;CHAR(10)&amp;'Мандатная (список)'!C285</f>
        <v>"Скат"
г. Бийск
</v>
      </c>
      <c r="D280" s="135" t="str">
        <f>'Мандатная (список)'!D280&amp;CHAR(10)&amp;'Мандатная (список)'!D281&amp;CHAR(10)&amp;'Мандатная (список)'!D282&amp;CHAR(10)&amp;'Мандатная (список)'!D283&amp;CHAR(10)&amp;'Мандатная (список)'!D284&amp;CHAR(10)&amp;'Мандатная (список)'!D285</f>
        <v>Зырянов Аким Олегович
</v>
      </c>
      <c r="E280" s="133" t="str">
        <f>'Мандатная (список)'!E280&amp;CHAR(10)&amp;'Мандатная (список)'!E281&amp;CHAR(10)&amp;'Мандатная (список)'!E282&amp;CHAR(10)&amp;'Мандатная (список)'!E283&amp;CHAR(10)&amp;'Мандатная (список)'!E284&amp;CHAR(10)&amp;'Мандатная (список)'!E285</f>
        <v>б/р
</v>
      </c>
      <c r="F280" s="133" t="str">
        <f>'Мандатная (список)'!F280&amp;CHAR(10)&amp;'Мандатная (список)'!F281&amp;CHAR(10)&amp;'Мандатная (список)'!F282&amp;CHAR(10)&amp;'Мандатная (список)'!F283&amp;CHAR(10)&amp;'Мандатная (список)'!F284&amp;CHAR(10)&amp;'Мандатная (список)'!F285</f>
        <v>2000
</v>
      </c>
      <c r="G280" s="133" t="str">
        <f>'Мандатная (список)'!G280&amp;CHAR(10)&amp;'Мандатная (список)'!G281&amp;CHAR(10)&amp;'Мандатная (список)'!G282&amp;CHAR(10)&amp;'Мандатная (список)'!G283&amp;CHAR(10)&amp;'Мандатная (список)'!G284&amp;CHAR(10)&amp;'Мандатная (список)'!G285</f>
        <v>
</v>
      </c>
    </row>
    <row r="281" spans="1:7" ht="12.75">
      <c r="A281" s="134"/>
      <c r="B281" s="134"/>
      <c r="C281" s="136"/>
      <c r="D281" s="138"/>
      <c r="E281" s="134"/>
      <c r="F281" s="134"/>
      <c r="G281" s="134"/>
    </row>
    <row r="282" spans="1:7" ht="12.75">
      <c r="A282" s="134"/>
      <c r="B282" s="134"/>
      <c r="C282" s="136"/>
      <c r="D282" s="138"/>
      <c r="E282" s="134"/>
      <c r="F282" s="134"/>
      <c r="G282" s="134"/>
    </row>
    <row r="283" spans="1:7" ht="12.75">
      <c r="A283" s="134"/>
      <c r="B283" s="134"/>
      <c r="C283" s="136"/>
      <c r="D283" s="138"/>
      <c r="E283" s="134"/>
      <c r="F283" s="134"/>
      <c r="G283" s="134"/>
    </row>
    <row r="284" spans="1:7" ht="12.75">
      <c r="A284" s="134"/>
      <c r="B284" s="134"/>
      <c r="C284" s="136"/>
      <c r="D284" s="138"/>
      <c r="E284" s="134"/>
      <c r="F284" s="134"/>
      <c r="G284" s="134"/>
    </row>
    <row r="285" spans="1:7" ht="12.75">
      <c r="A285" s="134"/>
      <c r="B285" s="134"/>
      <c r="C285" s="137"/>
      <c r="D285" s="139"/>
      <c r="E285" s="134"/>
      <c r="F285" s="140"/>
      <c r="G285" s="134"/>
    </row>
    <row r="286" spans="1:7" ht="12.75" customHeight="1">
      <c r="A286" s="133">
        <f>'Мандатная (список)'!A286</f>
        <v>0</v>
      </c>
      <c r="B286" s="133">
        <f>'Мандатная (список)'!B286</f>
        <v>0</v>
      </c>
      <c r="C286" s="135" t="str">
        <f>'Мандатная (список)'!C286&amp;CHAR(10)&amp;'Мандатная (список)'!C287&amp;CHAR(10)&amp;'Мандатная (список)'!C288&amp;CHAR(10)&amp;'Мандатная (список)'!C289&amp;CHAR(10)&amp;'Мандатная (список)'!C290&amp;CHAR(10)&amp;'Мандатная (список)'!C291</f>
        <v>"Скат"
г. Бийск
</v>
      </c>
      <c r="D286" s="135" t="str">
        <f>'Мандатная (список)'!D286&amp;CHAR(10)&amp;'Мандатная (список)'!D287&amp;CHAR(10)&amp;'Мандатная (список)'!D288&amp;CHAR(10)&amp;'Мандатная (список)'!D289&amp;CHAR(10)&amp;'Мандатная (список)'!D290&amp;CHAR(10)&amp;'Мандатная (список)'!D291</f>
        <v>Зырянов Аким Олегович
</v>
      </c>
      <c r="E286" s="133" t="str">
        <f>'Мандатная (список)'!E286&amp;CHAR(10)&amp;'Мандатная (список)'!E287&amp;CHAR(10)&amp;'Мандатная (список)'!E288&amp;CHAR(10)&amp;'Мандатная (список)'!E289&amp;CHAR(10)&amp;'Мандатная (список)'!E290&amp;CHAR(10)&amp;'Мандатная (список)'!E291</f>
        <v>б/р
</v>
      </c>
      <c r="F286" s="133" t="str">
        <f>'Мандатная (список)'!F286&amp;CHAR(10)&amp;'Мандатная (список)'!F287&amp;CHAR(10)&amp;'Мандатная (список)'!F288&amp;CHAR(10)&amp;'Мандатная (список)'!F289&amp;CHAR(10)&amp;'Мандатная (список)'!F290&amp;CHAR(10)&amp;'Мандатная (список)'!F291</f>
        <v>2000
</v>
      </c>
      <c r="G286" s="133" t="str">
        <f>'Мандатная (список)'!G286&amp;CHAR(10)&amp;'Мандатная (список)'!G287&amp;CHAR(10)&amp;'Мандатная (список)'!G288&amp;CHAR(10)&amp;'Мандатная (список)'!G289&amp;CHAR(10)&amp;'Мандатная (список)'!G290&amp;CHAR(10)&amp;'Мандатная (список)'!G291</f>
        <v>
</v>
      </c>
    </row>
    <row r="287" spans="1:7" ht="12.75">
      <c r="A287" s="134"/>
      <c r="B287" s="134"/>
      <c r="C287" s="136"/>
      <c r="D287" s="138"/>
      <c r="E287" s="134"/>
      <c r="F287" s="134"/>
      <c r="G287" s="134"/>
    </row>
    <row r="288" spans="1:7" ht="12.75">
      <c r="A288" s="134"/>
      <c r="B288" s="134"/>
      <c r="C288" s="136"/>
      <c r="D288" s="138"/>
      <c r="E288" s="134"/>
      <c r="F288" s="134"/>
      <c r="G288" s="134"/>
    </row>
    <row r="289" spans="1:7" ht="12.75">
      <c r="A289" s="134"/>
      <c r="B289" s="134"/>
      <c r="C289" s="136"/>
      <c r="D289" s="138"/>
      <c r="E289" s="134"/>
      <c r="F289" s="134"/>
      <c r="G289" s="134"/>
    </row>
    <row r="290" spans="1:7" ht="12.75">
      <c r="A290" s="134"/>
      <c r="B290" s="134"/>
      <c r="C290" s="136"/>
      <c r="D290" s="138"/>
      <c r="E290" s="134"/>
      <c r="F290" s="134"/>
      <c r="G290" s="134"/>
    </row>
    <row r="291" spans="1:7" ht="12.75">
      <c r="A291" s="134"/>
      <c r="B291" s="134"/>
      <c r="C291" s="137"/>
      <c r="D291" s="139"/>
      <c r="E291" s="134"/>
      <c r="F291" s="140"/>
      <c r="G291" s="134"/>
    </row>
    <row r="292" spans="1:7" ht="12.75" customHeight="1">
      <c r="A292" s="133">
        <f>'Мандатная (список)'!A292</f>
        <v>0</v>
      </c>
      <c r="B292" s="133">
        <f>'Мандатная (список)'!B292</f>
        <v>0</v>
      </c>
      <c r="C292" s="135" t="str">
        <f>'Мандатная (список)'!C292&amp;CHAR(10)&amp;'Мандатная (список)'!C293&amp;CHAR(10)&amp;'Мандатная (список)'!C294&amp;CHAR(10)&amp;'Мандатная (список)'!C295&amp;CHAR(10)&amp;'Мандатная (список)'!C296&amp;CHAR(10)&amp;'Мандатная (список)'!C297</f>
        <v>"Барнаульский клуб Каякеров"
г. Барнаул
</v>
      </c>
      <c r="D292" s="135" t="str">
        <f>'Мандатная (список)'!D292&amp;CHAR(10)&amp;'Мандатная (список)'!D293&amp;CHAR(10)&amp;'Мандатная (список)'!D294&amp;CHAR(10)&amp;'Мандатная (список)'!D295&amp;CHAR(10)&amp;'Мандатная (список)'!D296&amp;CHAR(10)&amp;'Мандатная (список)'!D297</f>
        <v>Гунько Вячеслав Николаевич
</v>
      </c>
      <c r="E292" s="133" t="str">
        <f>'Мандатная (список)'!E292&amp;CHAR(10)&amp;'Мандатная (список)'!E293&amp;CHAR(10)&amp;'Мандатная (список)'!E294&amp;CHAR(10)&amp;'Мандатная (список)'!E295&amp;CHAR(10)&amp;'Мандатная (список)'!E296&amp;CHAR(10)&amp;'Мандатная (список)'!E297</f>
        <v>
</v>
      </c>
      <c r="F292" s="133" t="str">
        <f>'Мандатная (список)'!F292&amp;CHAR(10)&amp;'Мандатная (список)'!F293&amp;CHAR(10)&amp;'Мандатная (список)'!F294&amp;CHAR(10)&amp;'Мандатная (список)'!F295&amp;CHAR(10)&amp;'Мандатная (список)'!F296&amp;CHAR(10)&amp;'Мандатная (список)'!F297</f>
        <v>1974
</v>
      </c>
      <c r="G292" s="133" t="str">
        <f>'Мандатная (список)'!G292&amp;CHAR(10)&amp;'Мандатная (список)'!G293&amp;CHAR(10)&amp;'Мандатная (список)'!G294&amp;CHAR(10)&amp;'Мандатная (список)'!G295&amp;CHAR(10)&amp;'Мандатная (список)'!G296&amp;CHAR(10)&amp;'Мандатная (список)'!G297</f>
        <v>
</v>
      </c>
    </row>
    <row r="293" spans="1:7" ht="12.75">
      <c r="A293" s="134"/>
      <c r="B293" s="134"/>
      <c r="C293" s="136"/>
      <c r="D293" s="138"/>
      <c r="E293" s="134"/>
      <c r="F293" s="134"/>
      <c r="G293" s="134"/>
    </row>
    <row r="294" spans="1:7" ht="12.75">
      <c r="A294" s="134"/>
      <c r="B294" s="134"/>
      <c r="C294" s="136"/>
      <c r="D294" s="138"/>
      <c r="E294" s="134"/>
      <c r="F294" s="134"/>
      <c r="G294" s="134"/>
    </row>
    <row r="295" spans="1:7" ht="12.75">
      <c r="A295" s="134"/>
      <c r="B295" s="134"/>
      <c r="C295" s="136"/>
      <c r="D295" s="138"/>
      <c r="E295" s="134"/>
      <c r="F295" s="134"/>
      <c r="G295" s="134"/>
    </row>
    <row r="296" spans="1:7" ht="12.75">
      <c r="A296" s="134"/>
      <c r="B296" s="134"/>
      <c r="C296" s="136"/>
      <c r="D296" s="138"/>
      <c r="E296" s="134"/>
      <c r="F296" s="134"/>
      <c r="G296" s="134"/>
    </row>
    <row r="297" spans="1:7" ht="12.75">
      <c r="A297" s="134"/>
      <c r="B297" s="134"/>
      <c r="C297" s="137"/>
      <c r="D297" s="139"/>
      <c r="E297" s="134"/>
      <c r="F297" s="140"/>
      <c r="G297" s="134"/>
    </row>
    <row r="298" spans="1:7" ht="12.75" customHeight="1">
      <c r="A298" s="133">
        <f>'Мандатная (список)'!A298</f>
        <v>0</v>
      </c>
      <c r="B298" s="133">
        <f>'Мандатная (список)'!B298</f>
        <v>0</v>
      </c>
      <c r="C298" s="135" t="str">
        <f>'Мандатная (список)'!C298&amp;CHAR(10)&amp;'Мандатная (список)'!C299&amp;CHAR(10)&amp;'Мандатная (список)'!C300&amp;CHAR(10)&amp;'Мандатная (список)'!C301&amp;CHAR(10)&amp;'Мандатная (список)'!C302&amp;CHAR(10)&amp;'Мандатная (список)'!C303</f>
        <v>"Барнаульский клуб Каякеров"
г. Барнаул
</v>
      </c>
      <c r="D298" s="135" t="str">
        <f>'Мандатная (список)'!D298&amp;CHAR(10)&amp;'Мандатная (список)'!D299&amp;CHAR(10)&amp;'Мандатная (список)'!D300&amp;CHAR(10)&amp;'Мандатная (список)'!D301&amp;CHAR(10)&amp;'Мандатная (список)'!D302&amp;CHAR(10)&amp;'Мандатная (список)'!D303</f>
        <v>Косогоров Кирилл Вадимович
</v>
      </c>
      <c r="E298" s="133" t="str">
        <f>'Мандатная (список)'!E298&amp;CHAR(10)&amp;'Мандатная (список)'!E299&amp;CHAR(10)&amp;'Мандатная (список)'!E300&amp;CHAR(10)&amp;'Мандатная (список)'!E301&amp;CHAR(10)&amp;'Мандатная (список)'!E302&amp;CHAR(10)&amp;'Мандатная (список)'!E303</f>
        <v>
</v>
      </c>
      <c r="F298" s="133" t="str">
        <f>'Мандатная (список)'!F298&amp;CHAR(10)&amp;'Мандатная (список)'!F299&amp;CHAR(10)&amp;'Мандатная (список)'!F300&amp;CHAR(10)&amp;'Мандатная (список)'!F301&amp;CHAR(10)&amp;'Мандатная (список)'!F302&amp;CHAR(10)&amp;'Мандатная (список)'!F303</f>
        <v>1988
</v>
      </c>
      <c r="G298" s="133" t="str">
        <f>'Мандатная (список)'!G298&amp;CHAR(10)&amp;'Мандатная (список)'!G299&amp;CHAR(10)&amp;'Мандатная (список)'!G300&amp;CHAR(10)&amp;'Мандатная (список)'!G301&amp;CHAR(10)&amp;'Мандатная (список)'!G302&amp;CHAR(10)&amp;'Мандатная (список)'!G303</f>
        <v>
</v>
      </c>
    </row>
    <row r="299" spans="1:7" ht="12.75">
      <c r="A299" s="134"/>
      <c r="B299" s="134"/>
      <c r="C299" s="136"/>
      <c r="D299" s="138"/>
      <c r="E299" s="134"/>
      <c r="F299" s="134"/>
      <c r="G299" s="134"/>
    </row>
    <row r="300" spans="1:7" ht="12.75">
      <c r="A300" s="134"/>
      <c r="B300" s="134"/>
      <c r="C300" s="136"/>
      <c r="D300" s="138"/>
      <c r="E300" s="134"/>
      <c r="F300" s="134"/>
      <c r="G300" s="134"/>
    </row>
    <row r="301" spans="1:7" ht="12.75">
      <c r="A301" s="134"/>
      <c r="B301" s="134"/>
      <c r="C301" s="136"/>
      <c r="D301" s="138"/>
      <c r="E301" s="134"/>
      <c r="F301" s="134"/>
      <c r="G301" s="134"/>
    </row>
    <row r="302" spans="1:7" ht="12.75">
      <c r="A302" s="134"/>
      <c r="B302" s="134"/>
      <c r="C302" s="136"/>
      <c r="D302" s="138"/>
      <c r="E302" s="134"/>
      <c r="F302" s="134"/>
      <c r="G302" s="134"/>
    </row>
    <row r="303" spans="1:7" ht="12.75">
      <c r="A303" s="134"/>
      <c r="B303" s="134"/>
      <c r="C303" s="137"/>
      <c r="D303" s="139"/>
      <c r="E303" s="134"/>
      <c r="F303" s="140"/>
      <c r="G303" s="134"/>
    </row>
    <row r="304" spans="1:7" ht="12.75" customHeight="1">
      <c r="A304" s="133">
        <f>'Мандатная (список)'!A304</f>
        <v>0</v>
      </c>
      <c r="B304" s="133">
        <f>'Мандатная (список)'!B304</f>
        <v>0</v>
      </c>
      <c r="C304" s="135" t="str">
        <f>'Мандатная (список)'!C304&amp;CHAR(10)&amp;'Мандатная (список)'!C305&amp;CHAR(10)&amp;'Мандатная (список)'!C306&amp;CHAR(10)&amp;'Мандатная (список)'!C307&amp;CHAR(10)&amp;'Мандатная (список)'!C308&amp;CHAR(10)&amp;'Мандатная (список)'!C309</f>
        <v>
</v>
      </c>
      <c r="D304" s="135" t="str">
        <f>'Мандатная (список)'!D304&amp;CHAR(10)&amp;'Мандатная (список)'!D305&amp;CHAR(10)&amp;'Мандатная (список)'!D306&amp;CHAR(10)&amp;'Мандатная (список)'!D307&amp;CHAR(10)&amp;'Мандатная (список)'!D308&amp;CHAR(10)&amp;'Мандатная (список)'!D309</f>
        <v>
</v>
      </c>
      <c r="E304" s="133" t="str">
        <f>'Мандатная (список)'!E304&amp;CHAR(10)&amp;'Мандатная (список)'!E305&amp;CHAR(10)&amp;'Мандатная (список)'!E306&amp;CHAR(10)&amp;'Мандатная (список)'!E307&amp;CHAR(10)&amp;'Мандатная (список)'!E308&amp;CHAR(10)&amp;'Мандатная (список)'!E309</f>
        <v>
</v>
      </c>
      <c r="F304" s="133" t="str">
        <f>'Мандатная (список)'!F304&amp;CHAR(10)&amp;'Мандатная (список)'!F305&amp;CHAR(10)&amp;'Мандатная (список)'!F306&amp;CHAR(10)&amp;'Мандатная (список)'!F307&amp;CHAR(10)&amp;'Мандатная (список)'!F308&amp;CHAR(10)&amp;'Мандатная (список)'!F309</f>
        <v>
</v>
      </c>
      <c r="G304" s="133" t="str">
        <f>'Мандатная (список)'!G304&amp;CHAR(10)&amp;'Мандатная (список)'!G305&amp;CHAR(10)&amp;'Мандатная (список)'!G306&amp;CHAR(10)&amp;'Мандатная (список)'!G307&amp;CHAR(10)&amp;'Мандатная (список)'!G308&amp;CHAR(10)&amp;'Мандатная (список)'!G309</f>
        <v>
</v>
      </c>
    </row>
    <row r="305" spans="1:7" ht="12.75">
      <c r="A305" s="134"/>
      <c r="B305" s="134"/>
      <c r="C305" s="136"/>
      <c r="D305" s="138"/>
      <c r="E305" s="134"/>
      <c r="F305" s="134"/>
      <c r="G305" s="134"/>
    </row>
    <row r="306" spans="1:7" ht="12.75">
      <c r="A306" s="134"/>
      <c r="B306" s="134"/>
      <c r="C306" s="136"/>
      <c r="D306" s="138"/>
      <c r="E306" s="134"/>
      <c r="F306" s="134"/>
      <c r="G306" s="134"/>
    </row>
    <row r="307" spans="1:7" ht="12.75">
      <c r="A307" s="134"/>
      <c r="B307" s="134"/>
      <c r="C307" s="136"/>
      <c r="D307" s="138"/>
      <c r="E307" s="134"/>
      <c r="F307" s="134"/>
      <c r="G307" s="134"/>
    </row>
    <row r="308" spans="1:7" ht="12.75">
      <c r="A308" s="134"/>
      <c r="B308" s="134"/>
      <c r="C308" s="136"/>
      <c r="D308" s="138"/>
      <c r="E308" s="134"/>
      <c r="F308" s="134"/>
      <c r="G308" s="134"/>
    </row>
    <row r="309" spans="1:7" ht="12.75">
      <c r="A309" s="134"/>
      <c r="B309" s="134"/>
      <c r="C309" s="137"/>
      <c r="D309" s="139"/>
      <c r="E309" s="134"/>
      <c r="F309" s="140"/>
      <c r="G309" s="134"/>
    </row>
    <row r="310" spans="1:7" ht="12.75" customHeight="1">
      <c r="A310" s="133">
        <f>'Мандатная (список)'!A310</f>
        <v>0</v>
      </c>
      <c r="B310" s="133">
        <f>'Мандатная (список)'!B310</f>
        <v>0</v>
      </c>
      <c r="C310" s="135" t="str">
        <f>'Мандатная (список)'!C310&amp;CHAR(10)&amp;'Мандатная (список)'!C311&amp;CHAR(10)&amp;'Мандатная (список)'!C312&amp;CHAR(10)&amp;'Мандатная (список)'!C313&amp;CHAR(10)&amp;'Мандатная (список)'!C314&amp;CHAR(10)&amp;'Мандатная (список)'!C315</f>
        <v>
</v>
      </c>
      <c r="D310" s="135" t="str">
        <f>'Мандатная (список)'!D310&amp;CHAR(10)&amp;'Мандатная (список)'!D311&amp;CHAR(10)&amp;'Мандатная (список)'!D312&amp;CHAR(10)&amp;'Мандатная (список)'!D313&amp;CHAR(10)&amp;'Мандатная (список)'!D314&amp;CHAR(10)&amp;'Мандатная (список)'!D315</f>
        <v>
</v>
      </c>
      <c r="E310" s="133" t="str">
        <f>'Мандатная (список)'!E310&amp;CHAR(10)&amp;'Мандатная (список)'!E311&amp;CHAR(10)&amp;'Мандатная (список)'!E312&amp;CHAR(10)&amp;'Мандатная (список)'!E313&amp;CHAR(10)&amp;'Мандатная (список)'!E314&amp;CHAR(10)&amp;'Мандатная (список)'!E315</f>
        <v>
</v>
      </c>
      <c r="F310" s="133" t="str">
        <f>'Мандатная (список)'!F310&amp;CHAR(10)&amp;'Мандатная (список)'!F311&amp;CHAR(10)&amp;'Мандатная (список)'!F312&amp;CHAR(10)&amp;'Мандатная (список)'!F313&amp;CHAR(10)&amp;'Мандатная (список)'!F314&amp;CHAR(10)&amp;'Мандатная (список)'!F315</f>
        <v>
</v>
      </c>
      <c r="G310" s="133" t="str">
        <f>'Мандатная (список)'!G310&amp;CHAR(10)&amp;'Мандатная (список)'!G311&amp;CHAR(10)&amp;'Мандатная (список)'!G312&amp;CHAR(10)&amp;'Мандатная (список)'!G313&amp;CHAR(10)&amp;'Мандатная (список)'!G314&amp;CHAR(10)&amp;'Мандатная (список)'!G315</f>
        <v>
</v>
      </c>
    </row>
    <row r="311" spans="1:7" ht="12.75">
      <c r="A311" s="134"/>
      <c r="B311" s="134"/>
      <c r="C311" s="136"/>
      <c r="D311" s="138"/>
      <c r="E311" s="134"/>
      <c r="F311" s="134"/>
      <c r="G311" s="134"/>
    </row>
    <row r="312" spans="1:7" ht="12.75">
      <c r="A312" s="134"/>
      <c r="B312" s="134"/>
      <c r="C312" s="136"/>
      <c r="D312" s="138"/>
      <c r="E312" s="134"/>
      <c r="F312" s="134"/>
      <c r="G312" s="134"/>
    </row>
    <row r="313" spans="1:7" ht="12.75">
      <c r="A313" s="134"/>
      <c r="B313" s="134"/>
      <c r="C313" s="136"/>
      <c r="D313" s="138"/>
      <c r="E313" s="134"/>
      <c r="F313" s="134"/>
      <c r="G313" s="134"/>
    </row>
    <row r="314" spans="1:7" ht="12.75">
      <c r="A314" s="134"/>
      <c r="B314" s="134"/>
      <c r="C314" s="136"/>
      <c r="D314" s="138"/>
      <c r="E314" s="134"/>
      <c r="F314" s="134"/>
      <c r="G314" s="134"/>
    </row>
    <row r="315" spans="1:7" ht="12.75">
      <c r="A315" s="134"/>
      <c r="B315" s="134"/>
      <c r="C315" s="137"/>
      <c r="D315" s="139"/>
      <c r="E315" s="134"/>
      <c r="F315" s="140"/>
      <c r="G315" s="134"/>
    </row>
    <row r="316" spans="1:7" ht="12.75" customHeight="1">
      <c r="A316" s="133">
        <f>'Мандатная (список)'!A316</f>
        <v>0</v>
      </c>
      <c r="B316" s="133">
        <f>'Мандатная (список)'!B316</f>
        <v>0</v>
      </c>
      <c r="C316" s="135" t="str">
        <f>'Мандатная (список)'!C316&amp;CHAR(10)&amp;'Мандатная (список)'!C317&amp;CHAR(10)&amp;'Мандатная (список)'!C318&amp;CHAR(10)&amp;'Мандатная (список)'!C319&amp;CHAR(10)&amp;'Мандатная (список)'!C320&amp;CHAR(10)&amp;'Мандатная (список)'!C321</f>
        <v>
</v>
      </c>
      <c r="D316" s="135" t="str">
        <f>'Мандатная (список)'!D316&amp;CHAR(10)&amp;'Мандатная (список)'!D317&amp;CHAR(10)&amp;'Мандатная (список)'!D318&amp;CHAR(10)&amp;'Мандатная (список)'!D319&amp;CHAR(10)&amp;'Мандатная (список)'!D320&amp;CHAR(10)&amp;'Мандатная (список)'!D321</f>
        <v>
</v>
      </c>
      <c r="E316" s="133" t="str">
        <f>'Мандатная (список)'!E316&amp;CHAR(10)&amp;'Мандатная (список)'!E317&amp;CHAR(10)&amp;'Мандатная (список)'!E318&amp;CHAR(10)&amp;'Мандатная (список)'!E319&amp;CHAR(10)&amp;'Мандатная (список)'!E320&amp;CHAR(10)&amp;'Мандатная (список)'!E321</f>
        <v>
</v>
      </c>
      <c r="F316" s="133" t="str">
        <f>'Мандатная (список)'!F316&amp;CHAR(10)&amp;'Мандатная (список)'!F317&amp;CHAR(10)&amp;'Мандатная (список)'!F318&amp;CHAR(10)&amp;'Мандатная (список)'!F319&amp;CHAR(10)&amp;'Мандатная (список)'!F320&amp;CHAR(10)&amp;'Мандатная (список)'!F321</f>
        <v>
</v>
      </c>
      <c r="G316" s="133" t="str">
        <f>'Мандатная (список)'!G316&amp;CHAR(10)&amp;'Мандатная (список)'!G317&amp;CHAR(10)&amp;'Мандатная (список)'!G318&amp;CHAR(10)&amp;'Мандатная (список)'!G319&amp;CHAR(10)&amp;'Мандатная (список)'!G320&amp;CHAR(10)&amp;'Мандатная (список)'!G321</f>
        <v>
</v>
      </c>
    </row>
    <row r="317" spans="1:7" ht="12.75">
      <c r="A317" s="134"/>
      <c r="B317" s="134"/>
      <c r="C317" s="136"/>
      <c r="D317" s="138"/>
      <c r="E317" s="134"/>
      <c r="F317" s="134"/>
      <c r="G317" s="134"/>
    </row>
    <row r="318" spans="1:7" ht="12.75">
      <c r="A318" s="134"/>
      <c r="B318" s="134"/>
      <c r="C318" s="136"/>
      <c r="D318" s="138"/>
      <c r="E318" s="134"/>
      <c r="F318" s="134"/>
      <c r="G318" s="134"/>
    </row>
    <row r="319" spans="1:7" ht="12.75">
      <c r="A319" s="134"/>
      <c r="B319" s="134"/>
      <c r="C319" s="136"/>
      <c r="D319" s="138"/>
      <c r="E319" s="134"/>
      <c r="F319" s="134"/>
      <c r="G319" s="134"/>
    </row>
    <row r="320" spans="1:7" ht="12.75">
      <c r="A320" s="134"/>
      <c r="B320" s="134"/>
      <c r="C320" s="136"/>
      <c r="D320" s="138"/>
      <c r="E320" s="134"/>
      <c r="F320" s="134"/>
      <c r="G320" s="134"/>
    </row>
    <row r="321" spans="1:7" ht="12.75">
      <c r="A321" s="134"/>
      <c r="B321" s="134"/>
      <c r="C321" s="137"/>
      <c r="D321" s="139"/>
      <c r="E321" s="134"/>
      <c r="F321" s="140"/>
      <c r="G321" s="134"/>
    </row>
    <row r="322" spans="1:7" ht="12.75" customHeight="1">
      <c r="A322" s="133">
        <f>'Мандатная (список)'!A322</f>
        <v>0</v>
      </c>
      <c r="B322" s="133">
        <f>'Мандатная (список)'!B322</f>
        <v>0</v>
      </c>
      <c r="C322" s="135" t="str">
        <f>'Мандатная (список)'!C322&amp;CHAR(10)&amp;'Мандатная (список)'!C323&amp;CHAR(10)&amp;'Мандатная (список)'!C324&amp;CHAR(10)&amp;'Мандатная (список)'!C325&amp;CHAR(10)&amp;'Мандатная (список)'!C326&amp;CHAR(10)&amp;'Мандатная (список)'!C327</f>
        <v>
</v>
      </c>
      <c r="D322" s="135" t="str">
        <f>'Мандатная (список)'!D322&amp;CHAR(10)&amp;'Мандатная (список)'!D323&amp;CHAR(10)&amp;'Мандатная (список)'!D324&amp;CHAR(10)&amp;'Мандатная (список)'!D325&amp;CHAR(10)&amp;'Мандатная (список)'!D326&amp;CHAR(10)&amp;'Мандатная (список)'!D327</f>
        <v>
</v>
      </c>
      <c r="E322" s="133" t="str">
        <f>'Мандатная (список)'!E322&amp;CHAR(10)&amp;'Мандатная (список)'!E323&amp;CHAR(10)&amp;'Мандатная (список)'!E324&amp;CHAR(10)&amp;'Мандатная (список)'!E325&amp;CHAR(10)&amp;'Мандатная (список)'!E326&amp;CHAR(10)&amp;'Мандатная (список)'!E327</f>
        <v>
</v>
      </c>
      <c r="F322" s="133" t="str">
        <f>'Мандатная (список)'!F322&amp;CHAR(10)&amp;'Мандатная (список)'!F323&amp;CHAR(10)&amp;'Мандатная (список)'!F324&amp;CHAR(10)&amp;'Мандатная (список)'!F325&amp;CHAR(10)&amp;'Мандатная (список)'!F326&amp;CHAR(10)&amp;'Мандатная (список)'!F327</f>
        <v>
</v>
      </c>
      <c r="G322" s="133" t="str">
        <f>'Мандатная (список)'!G322&amp;CHAR(10)&amp;'Мандатная (список)'!G323&amp;CHAR(10)&amp;'Мандатная (список)'!G324&amp;CHAR(10)&amp;'Мандатная (список)'!G325&amp;CHAR(10)&amp;'Мандатная (список)'!G326&amp;CHAR(10)&amp;'Мандатная (список)'!G327</f>
        <v>
</v>
      </c>
    </row>
    <row r="323" spans="1:7" ht="12.75">
      <c r="A323" s="134"/>
      <c r="B323" s="134"/>
      <c r="C323" s="136"/>
      <c r="D323" s="138"/>
      <c r="E323" s="134"/>
      <c r="F323" s="134"/>
      <c r="G323" s="134"/>
    </row>
    <row r="324" spans="1:7" ht="12.75">
      <c r="A324" s="134"/>
      <c r="B324" s="134"/>
      <c r="C324" s="136"/>
      <c r="D324" s="138"/>
      <c r="E324" s="134"/>
      <c r="F324" s="134"/>
      <c r="G324" s="134"/>
    </row>
    <row r="325" spans="1:7" ht="12.75">
      <c r="A325" s="134"/>
      <c r="B325" s="134"/>
      <c r="C325" s="136"/>
      <c r="D325" s="138"/>
      <c r="E325" s="134"/>
      <c r="F325" s="134"/>
      <c r="G325" s="134"/>
    </row>
    <row r="326" spans="1:7" ht="12.75">
      <c r="A326" s="134"/>
      <c r="B326" s="134"/>
      <c r="C326" s="136"/>
      <c r="D326" s="138"/>
      <c r="E326" s="134"/>
      <c r="F326" s="134"/>
      <c r="G326" s="134"/>
    </row>
    <row r="327" spans="1:7" ht="12.75">
      <c r="A327" s="134"/>
      <c r="B327" s="134"/>
      <c r="C327" s="137"/>
      <c r="D327" s="139"/>
      <c r="E327" s="134"/>
      <c r="F327" s="140"/>
      <c r="G327" s="134"/>
    </row>
    <row r="328" spans="1:7" ht="12.75" customHeight="1">
      <c r="A328" s="133">
        <f>'Мандатная (список)'!A328</f>
        <v>0</v>
      </c>
      <c r="B328" s="133">
        <f>'Мандатная (список)'!B328</f>
        <v>0</v>
      </c>
      <c r="C328" s="135" t="str">
        <f>'Мандатная (список)'!C328&amp;CHAR(10)&amp;'Мандатная (список)'!C329&amp;CHAR(10)&amp;'Мандатная (список)'!C330&amp;CHAR(10)&amp;'Мандатная (список)'!C331&amp;CHAR(10)&amp;'Мандатная (список)'!C332&amp;CHAR(10)&amp;'Мандатная (список)'!C333</f>
        <v>
</v>
      </c>
      <c r="D328" s="135" t="str">
        <f>'Мандатная (список)'!D328&amp;CHAR(10)&amp;'Мандатная (список)'!D329&amp;CHAR(10)&amp;'Мандатная (список)'!D330&amp;CHAR(10)&amp;'Мандатная (список)'!D331&amp;CHAR(10)&amp;'Мандатная (список)'!D332&amp;CHAR(10)&amp;'Мандатная (список)'!D333</f>
        <v>
</v>
      </c>
      <c r="E328" s="133" t="str">
        <f>'Мандатная (список)'!E328&amp;CHAR(10)&amp;'Мандатная (список)'!E329&amp;CHAR(10)&amp;'Мандатная (список)'!E330&amp;CHAR(10)&amp;'Мандатная (список)'!E331&amp;CHAR(10)&amp;'Мандатная (список)'!E332&amp;CHAR(10)&amp;'Мандатная (список)'!E333</f>
        <v>
</v>
      </c>
      <c r="F328" s="133" t="str">
        <f>'Мандатная (список)'!F328&amp;CHAR(10)&amp;'Мандатная (список)'!F329&amp;CHAR(10)&amp;'Мандатная (список)'!F330&amp;CHAR(10)&amp;'Мандатная (список)'!F331&amp;CHAR(10)&amp;'Мандатная (список)'!F332&amp;CHAR(10)&amp;'Мандатная (список)'!F333</f>
        <v>
</v>
      </c>
      <c r="G328" s="133" t="str">
        <f>'Мандатная (список)'!G328&amp;CHAR(10)&amp;'Мандатная (список)'!G329&amp;CHAR(10)&amp;'Мандатная (список)'!G330&amp;CHAR(10)&amp;'Мандатная (список)'!G331&amp;CHAR(10)&amp;'Мандатная (список)'!G332&amp;CHAR(10)&amp;'Мандатная (список)'!G333</f>
        <v>
</v>
      </c>
    </row>
    <row r="329" spans="1:7" ht="12.75">
      <c r="A329" s="134"/>
      <c r="B329" s="134"/>
      <c r="C329" s="136"/>
      <c r="D329" s="138"/>
      <c r="E329" s="134"/>
      <c r="F329" s="134"/>
      <c r="G329" s="134"/>
    </row>
    <row r="330" spans="1:7" ht="12.75">
      <c r="A330" s="134"/>
      <c r="B330" s="134"/>
      <c r="C330" s="136"/>
      <c r="D330" s="138"/>
      <c r="E330" s="134"/>
      <c r="F330" s="134"/>
      <c r="G330" s="134"/>
    </row>
    <row r="331" spans="1:7" ht="12.75">
      <c r="A331" s="134"/>
      <c r="B331" s="134"/>
      <c r="C331" s="136"/>
      <c r="D331" s="138"/>
      <c r="E331" s="134"/>
      <c r="F331" s="134"/>
      <c r="G331" s="134"/>
    </row>
    <row r="332" spans="1:7" ht="12.75">
      <c r="A332" s="134"/>
      <c r="B332" s="134"/>
      <c r="C332" s="136"/>
      <c r="D332" s="138"/>
      <c r="E332" s="134"/>
      <c r="F332" s="134"/>
      <c r="G332" s="134"/>
    </row>
    <row r="333" spans="1:7" ht="12.75">
      <c r="A333" s="134"/>
      <c r="B333" s="134"/>
      <c r="C333" s="137"/>
      <c r="D333" s="139"/>
      <c r="E333" s="134"/>
      <c r="F333" s="140"/>
      <c r="G333" s="134"/>
    </row>
    <row r="334" spans="1:7" ht="12.75" customHeight="1">
      <c r="A334" s="133">
        <f>'Мандатная (список)'!A334</f>
        <v>0</v>
      </c>
      <c r="B334" s="133">
        <f>'Мандатная (список)'!B334</f>
        <v>0</v>
      </c>
      <c r="C334" s="135" t="str">
        <f>'Мандатная (список)'!C334&amp;CHAR(10)&amp;'Мандатная (список)'!C335&amp;CHAR(10)&amp;'Мандатная (список)'!C336&amp;CHAR(10)&amp;'Мандатная (список)'!C337&amp;CHAR(10)&amp;'Мандатная (список)'!C338&amp;CHAR(10)&amp;'Мандатная (список)'!C339</f>
        <v>
</v>
      </c>
      <c r="D334" s="135" t="str">
        <f>'Мандатная (список)'!D334&amp;CHAR(10)&amp;'Мандатная (список)'!D335&amp;CHAR(10)&amp;'Мандатная (список)'!D336&amp;CHAR(10)&amp;'Мандатная (список)'!D337&amp;CHAR(10)&amp;'Мандатная (список)'!D338&amp;CHAR(10)&amp;'Мандатная (список)'!D339</f>
        <v>
</v>
      </c>
      <c r="E334" s="133" t="str">
        <f>'Мандатная (список)'!E334&amp;CHAR(10)&amp;'Мандатная (список)'!E335&amp;CHAR(10)&amp;'Мандатная (список)'!E336&amp;CHAR(10)&amp;'Мандатная (список)'!E337&amp;CHAR(10)&amp;'Мандатная (список)'!E338&amp;CHAR(10)&amp;'Мандатная (список)'!E339</f>
        <v>
</v>
      </c>
      <c r="F334" s="133" t="str">
        <f>'Мандатная (список)'!F334&amp;CHAR(10)&amp;'Мандатная (список)'!F335&amp;CHAR(10)&amp;'Мандатная (список)'!F336&amp;CHAR(10)&amp;'Мандатная (список)'!F337&amp;CHAR(10)&amp;'Мандатная (список)'!F338&amp;CHAR(10)&amp;'Мандатная (список)'!F339</f>
        <v>
</v>
      </c>
      <c r="G334" s="133" t="str">
        <f>'Мандатная (список)'!G334&amp;CHAR(10)&amp;'Мандатная (список)'!G335&amp;CHAR(10)&amp;'Мандатная (список)'!G336&amp;CHAR(10)&amp;'Мандатная (список)'!G337&amp;CHAR(10)&amp;'Мандатная (список)'!G338&amp;CHAR(10)&amp;'Мандатная (список)'!G339</f>
        <v>
</v>
      </c>
    </row>
    <row r="335" spans="1:7" ht="12.75">
      <c r="A335" s="134"/>
      <c r="B335" s="134"/>
      <c r="C335" s="136"/>
      <c r="D335" s="138"/>
      <c r="E335" s="134"/>
      <c r="F335" s="134"/>
      <c r="G335" s="134"/>
    </row>
    <row r="336" spans="1:7" ht="12.75">
      <c r="A336" s="134"/>
      <c r="B336" s="134"/>
      <c r="C336" s="136"/>
      <c r="D336" s="138"/>
      <c r="E336" s="134"/>
      <c r="F336" s="134"/>
      <c r="G336" s="134"/>
    </row>
    <row r="337" spans="1:7" ht="12.75">
      <c r="A337" s="134"/>
      <c r="B337" s="134"/>
      <c r="C337" s="136"/>
      <c r="D337" s="138"/>
      <c r="E337" s="134"/>
      <c r="F337" s="134"/>
      <c r="G337" s="134"/>
    </row>
    <row r="338" spans="1:7" ht="12.75">
      <c r="A338" s="134"/>
      <c r="B338" s="134"/>
      <c r="C338" s="136"/>
      <c r="D338" s="138"/>
      <c r="E338" s="134"/>
      <c r="F338" s="134"/>
      <c r="G338" s="134"/>
    </row>
    <row r="339" spans="1:7" ht="12.75">
      <c r="A339" s="134"/>
      <c r="B339" s="134"/>
      <c r="C339" s="137"/>
      <c r="D339" s="139"/>
      <c r="E339" s="134"/>
      <c r="F339" s="140"/>
      <c r="G339" s="134"/>
    </row>
    <row r="340" spans="1:7" ht="12.75" customHeight="1">
      <c r="A340" s="133">
        <f>'Мандатная (список)'!A340</f>
        <v>0</v>
      </c>
      <c r="B340" s="133">
        <f>'Мандатная (список)'!B340</f>
        <v>0</v>
      </c>
      <c r="C340" s="135" t="str">
        <f>'Мандатная (список)'!C340&amp;CHAR(10)&amp;'Мандатная (список)'!C341&amp;CHAR(10)&amp;'Мандатная (список)'!C342&amp;CHAR(10)&amp;'Мандатная (список)'!C343&amp;CHAR(10)&amp;'Мандатная (список)'!C344&amp;CHAR(10)&amp;'Мандатная (список)'!C345</f>
        <v>
</v>
      </c>
      <c r="D340" s="135" t="str">
        <f>'Мандатная (список)'!D340&amp;CHAR(10)&amp;'Мандатная (список)'!D341&amp;CHAR(10)&amp;'Мандатная (список)'!D342&amp;CHAR(10)&amp;'Мандатная (список)'!D343&amp;CHAR(10)&amp;'Мандатная (список)'!D344&amp;CHAR(10)&amp;'Мандатная (список)'!D345</f>
        <v>
</v>
      </c>
      <c r="E340" s="133" t="str">
        <f>'Мандатная (список)'!E340&amp;CHAR(10)&amp;'Мандатная (список)'!E341&amp;CHAR(10)&amp;'Мандатная (список)'!E342&amp;CHAR(10)&amp;'Мандатная (список)'!E343&amp;CHAR(10)&amp;'Мандатная (список)'!E344&amp;CHAR(10)&amp;'Мандатная (список)'!E345</f>
        <v>
</v>
      </c>
      <c r="F340" s="133" t="str">
        <f>'Мандатная (список)'!F340&amp;CHAR(10)&amp;'Мандатная (список)'!F341&amp;CHAR(10)&amp;'Мандатная (список)'!F342&amp;CHAR(10)&amp;'Мандатная (список)'!F343&amp;CHAR(10)&amp;'Мандатная (список)'!F344&amp;CHAR(10)&amp;'Мандатная (список)'!F345</f>
        <v>
</v>
      </c>
      <c r="G340" s="133" t="str">
        <f>'Мандатная (список)'!G340&amp;CHAR(10)&amp;'Мандатная (список)'!G341&amp;CHAR(10)&amp;'Мандатная (список)'!G342&amp;CHAR(10)&amp;'Мандатная (список)'!G343&amp;CHAR(10)&amp;'Мандатная (список)'!G344&amp;CHAR(10)&amp;'Мандатная (список)'!G345</f>
        <v>
</v>
      </c>
    </row>
    <row r="341" spans="1:7" ht="12.75">
      <c r="A341" s="134"/>
      <c r="B341" s="134"/>
      <c r="C341" s="136"/>
      <c r="D341" s="138"/>
      <c r="E341" s="134"/>
      <c r="F341" s="134"/>
      <c r="G341" s="134"/>
    </row>
    <row r="342" spans="1:7" ht="12.75">
      <c r="A342" s="134"/>
      <c r="B342" s="134"/>
      <c r="C342" s="136"/>
      <c r="D342" s="138"/>
      <c r="E342" s="134"/>
      <c r="F342" s="134"/>
      <c r="G342" s="134"/>
    </row>
    <row r="343" spans="1:7" ht="12.75">
      <c r="A343" s="134"/>
      <c r="B343" s="134"/>
      <c r="C343" s="136"/>
      <c r="D343" s="138"/>
      <c r="E343" s="134"/>
      <c r="F343" s="134"/>
      <c r="G343" s="134"/>
    </row>
    <row r="344" spans="1:7" ht="12.75">
      <c r="A344" s="134"/>
      <c r="B344" s="134"/>
      <c r="C344" s="136"/>
      <c r="D344" s="138"/>
      <c r="E344" s="134"/>
      <c r="F344" s="134"/>
      <c r="G344" s="134"/>
    </row>
    <row r="345" spans="1:7" ht="12.75">
      <c r="A345" s="134"/>
      <c r="B345" s="134"/>
      <c r="C345" s="137"/>
      <c r="D345" s="139"/>
      <c r="E345" s="134"/>
      <c r="F345" s="140"/>
      <c r="G345" s="134"/>
    </row>
    <row r="346" spans="1:7" ht="12.75" customHeight="1">
      <c r="A346" s="133">
        <f>'Мандатная (список)'!A346</f>
        <v>0</v>
      </c>
      <c r="B346" s="133">
        <f>'Мандатная (список)'!B346</f>
        <v>0</v>
      </c>
      <c r="C346" s="135" t="str">
        <f>'Мандатная (список)'!C346&amp;CHAR(10)&amp;'Мандатная (список)'!C347&amp;CHAR(10)&amp;'Мандатная (список)'!C348&amp;CHAR(10)&amp;'Мандатная (список)'!C349&amp;CHAR(10)&amp;'Мандатная (список)'!C350&amp;CHAR(10)&amp;'Мандатная (список)'!C351</f>
        <v>
</v>
      </c>
      <c r="D346" s="135" t="str">
        <f>'Мандатная (список)'!D346&amp;CHAR(10)&amp;'Мандатная (список)'!D347&amp;CHAR(10)&amp;'Мандатная (список)'!D348&amp;CHAR(10)&amp;'Мандатная (список)'!D349&amp;CHAR(10)&amp;'Мандатная (список)'!D350&amp;CHAR(10)&amp;'Мандатная (список)'!D351</f>
        <v>
</v>
      </c>
      <c r="E346" s="133" t="str">
        <f>'Мандатная (список)'!E346&amp;CHAR(10)&amp;'Мандатная (список)'!E347&amp;CHAR(10)&amp;'Мандатная (список)'!E348&amp;CHAR(10)&amp;'Мандатная (список)'!E349&amp;CHAR(10)&amp;'Мандатная (список)'!E350&amp;CHAR(10)&amp;'Мандатная (список)'!E351</f>
        <v>
</v>
      </c>
      <c r="F346" s="133" t="str">
        <f>'Мандатная (список)'!F346&amp;CHAR(10)&amp;'Мандатная (список)'!F347&amp;CHAR(10)&amp;'Мандатная (список)'!F348&amp;CHAR(10)&amp;'Мандатная (список)'!F349&amp;CHAR(10)&amp;'Мандатная (список)'!F350&amp;CHAR(10)&amp;'Мандатная (список)'!F351</f>
        <v>
</v>
      </c>
      <c r="G346" s="133" t="str">
        <f>'Мандатная (список)'!G346&amp;CHAR(10)&amp;'Мандатная (список)'!G347&amp;CHAR(10)&amp;'Мандатная (список)'!G348&amp;CHAR(10)&amp;'Мандатная (список)'!G349&amp;CHAR(10)&amp;'Мандатная (список)'!G350&amp;CHAR(10)&amp;'Мандатная (список)'!G351</f>
        <v>
</v>
      </c>
    </row>
    <row r="347" spans="1:7" ht="12.75">
      <c r="A347" s="134"/>
      <c r="B347" s="134"/>
      <c r="C347" s="136"/>
      <c r="D347" s="138"/>
      <c r="E347" s="134"/>
      <c r="F347" s="134"/>
      <c r="G347" s="134"/>
    </row>
    <row r="348" spans="1:7" ht="12.75">
      <c r="A348" s="134"/>
      <c r="B348" s="134"/>
      <c r="C348" s="136"/>
      <c r="D348" s="138"/>
      <c r="E348" s="134"/>
      <c r="F348" s="134"/>
      <c r="G348" s="134"/>
    </row>
    <row r="349" spans="1:7" ht="12.75">
      <c r="A349" s="134"/>
      <c r="B349" s="134"/>
      <c r="C349" s="136"/>
      <c r="D349" s="138"/>
      <c r="E349" s="134"/>
      <c r="F349" s="134"/>
      <c r="G349" s="134"/>
    </row>
    <row r="350" spans="1:7" ht="12.75">
      <c r="A350" s="134"/>
      <c r="B350" s="134"/>
      <c r="C350" s="136"/>
      <c r="D350" s="138"/>
      <c r="E350" s="134"/>
      <c r="F350" s="134"/>
      <c r="G350" s="134"/>
    </row>
    <row r="351" spans="1:7" ht="12.75">
      <c r="A351" s="134"/>
      <c r="B351" s="134"/>
      <c r="C351" s="137"/>
      <c r="D351" s="139"/>
      <c r="E351" s="134"/>
      <c r="F351" s="140"/>
      <c r="G351" s="134"/>
    </row>
    <row r="352" spans="1:7" ht="12.75" customHeight="1">
      <c r="A352" s="133">
        <f>'Мандатная (список)'!A352</f>
        <v>0</v>
      </c>
      <c r="B352" s="133">
        <f>'Мандатная (список)'!B352</f>
        <v>0</v>
      </c>
      <c r="C352" s="135" t="str">
        <f>'Мандатная (список)'!C352&amp;CHAR(10)&amp;'Мандатная (список)'!C353&amp;CHAR(10)&amp;'Мандатная (список)'!C354&amp;CHAR(10)&amp;'Мандатная (список)'!C355&amp;CHAR(10)&amp;'Мандатная (список)'!C356&amp;CHAR(10)&amp;'Мандатная (список)'!C357</f>
        <v>
</v>
      </c>
      <c r="D352" s="135" t="str">
        <f>'Мандатная (список)'!D352&amp;CHAR(10)&amp;'Мандатная (список)'!D353&amp;CHAR(10)&amp;'Мандатная (список)'!D354&amp;CHAR(10)&amp;'Мандатная (список)'!D355&amp;CHAR(10)&amp;'Мандатная (список)'!D356&amp;CHAR(10)&amp;'Мандатная (список)'!D357</f>
        <v>
</v>
      </c>
      <c r="E352" s="133" t="str">
        <f>'Мандатная (список)'!E352&amp;CHAR(10)&amp;'Мандатная (список)'!E353&amp;CHAR(10)&amp;'Мандатная (список)'!E354&amp;CHAR(10)&amp;'Мандатная (список)'!E355&amp;CHAR(10)&amp;'Мандатная (список)'!E356&amp;CHAR(10)&amp;'Мандатная (список)'!E357</f>
        <v>
</v>
      </c>
      <c r="F352" s="133" t="str">
        <f>'Мандатная (список)'!F352&amp;CHAR(10)&amp;'Мандатная (список)'!F353&amp;CHAR(10)&amp;'Мандатная (список)'!F354&amp;CHAR(10)&amp;'Мандатная (список)'!F355&amp;CHAR(10)&amp;'Мандатная (список)'!F356&amp;CHAR(10)&amp;'Мандатная (список)'!F357</f>
        <v>
</v>
      </c>
      <c r="G352" s="133" t="str">
        <f>'Мандатная (список)'!G352&amp;CHAR(10)&amp;'Мандатная (список)'!G353&amp;CHAR(10)&amp;'Мандатная (список)'!G354&amp;CHAR(10)&amp;'Мандатная (список)'!G355&amp;CHAR(10)&amp;'Мандатная (список)'!G356&amp;CHAR(10)&amp;'Мандатная (список)'!G357</f>
        <v>
</v>
      </c>
    </row>
    <row r="353" spans="1:7" ht="12.75">
      <c r="A353" s="134"/>
      <c r="B353" s="134"/>
      <c r="C353" s="136"/>
      <c r="D353" s="138"/>
      <c r="E353" s="134"/>
      <c r="F353" s="134"/>
      <c r="G353" s="134"/>
    </row>
    <row r="354" spans="1:7" ht="12.75">
      <c r="A354" s="134"/>
      <c r="B354" s="134"/>
      <c r="C354" s="136"/>
      <c r="D354" s="138"/>
      <c r="E354" s="134"/>
      <c r="F354" s="134"/>
      <c r="G354" s="134"/>
    </row>
    <row r="355" spans="1:7" ht="12.75">
      <c r="A355" s="134"/>
      <c r="B355" s="134"/>
      <c r="C355" s="136"/>
      <c r="D355" s="138"/>
      <c r="E355" s="134"/>
      <c r="F355" s="134"/>
      <c r="G355" s="134"/>
    </row>
    <row r="356" spans="1:7" ht="12.75">
      <c r="A356" s="134"/>
      <c r="B356" s="134"/>
      <c r="C356" s="136"/>
      <c r="D356" s="138"/>
      <c r="E356" s="134"/>
      <c r="F356" s="134"/>
      <c r="G356" s="134"/>
    </row>
    <row r="357" spans="1:7" ht="12.75">
      <c r="A357" s="134"/>
      <c r="B357" s="134"/>
      <c r="C357" s="137"/>
      <c r="D357" s="139"/>
      <c r="E357" s="134"/>
      <c r="F357" s="140"/>
      <c r="G357" s="134"/>
    </row>
    <row r="358" spans="1:7" ht="12.75" customHeight="1">
      <c r="A358" s="133">
        <f>'Мандатная (список)'!A358</f>
        <v>0</v>
      </c>
      <c r="B358" s="133">
        <f>'Мандатная (список)'!B358</f>
        <v>0</v>
      </c>
      <c r="C358" s="135" t="str">
        <f>'Мандатная (список)'!C358&amp;CHAR(10)&amp;'Мандатная (список)'!C359&amp;CHAR(10)&amp;'Мандатная (список)'!C360&amp;CHAR(10)&amp;'Мандатная (список)'!C361&amp;CHAR(10)&amp;'Мандатная (список)'!C362&amp;CHAR(10)&amp;'Мандатная (список)'!C363</f>
        <v>
</v>
      </c>
      <c r="D358" s="135" t="str">
        <f>'Мандатная (список)'!D358&amp;CHAR(10)&amp;'Мандатная (список)'!D359&amp;CHAR(10)&amp;'Мандатная (список)'!D360&amp;CHAR(10)&amp;'Мандатная (список)'!D361&amp;CHAR(10)&amp;'Мандатная (список)'!D362&amp;CHAR(10)&amp;'Мандатная (список)'!D363</f>
        <v>
</v>
      </c>
      <c r="E358" s="133" t="str">
        <f>'Мандатная (список)'!E358&amp;CHAR(10)&amp;'Мандатная (список)'!E359&amp;CHAR(10)&amp;'Мандатная (список)'!E360&amp;CHAR(10)&amp;'Мандатная (список)'!E361&amp;CHAR(10)&amp;'Мандатная (список)'!E362&amp;CHAR(10)&amp;'Мандатная (список)'!E363</f>
        <v>
</v>
      </c>
      <c r="F358" s="133" t="str">
        <f>'Мандатная (список)'!F358&amp;CHAR(10)&amp;'Мандатная (список)'!F359&amp;CHAR(10)&amp;'Мандатная (список)'!F360&amp;CHAR(10)&amp;'Мандатная (список)'!F361&amp;CHAR(10)&amp;'Мандатная (список)'!F362&amp;CHAR(10)&amp;'Мандатная (список)'!F363</f>
        <v>
</v>
      </c>
      <c r="G358" s="133" t="str">
        <f>'Мандатная (список)'!G358&amp;CHAR(10)&amp;'Мандатная (список)'!G359&amp;CHAR(10)&amp;'Мандатная (список)'!G360&amp;CHAR(10)&amp;'Мандатная (список)'!G361&amp;CHAR(10)&amp;'Мандатная (список)'!G362&amp;CHAR(10)&amp;'Мандатная (список)'!G363</f>
        <v>
</v>
      </c>
    </row>
    <row r="359" spans="1:7" ht="12.75">
      <c r="A359" s="134"/>
      <c r="B359" s="134"/>
      <c r="C359" s="136"/>
      <c r="D359" s="138"/>
      <c r="E359" s="134"/>
      <c r="F359" s="134"/>
      <c r="G359" s="134"/>
    </row>
    <row r="360" spans="1:7" ht="12.75">
      <c r="A360" s="134"/>
      <c r="B360" s="134"/>
      <c r="C360" s="136"/>
      <c r="D360" s="138"/>
      <c r="E360" s="134"/>
      <c r="F360" s="134"/>
      <c r="G360" s="134"/>
    </row>
    <row r="361" spans="1:7" ht="12.75">
      <c r="A361" s="134"/>
      <c r="B361" s="134"/>
      <c r="C361" s="136"/>
      <c r="D361" s="138"/>
      <c r="E361" s="134"/>
      <c r="F361" s="134"/>
      <c r="G361" s="134"/>
    </row>
    <row r="362" spans="1:7" ht="12.75">
      <c r="A362" s="134"/>
      <c r="B362" s="134"/>
      <c r="C362" s="136"/>
      <c r="D362" s="138"/>
      <c r="E362" s="134"/>
      <c r="F362" s="134"/>
      <c r="G362" s="134"/>
    </row>
    <row r="363" spans="1:7" ht="12.75">
      <c r="A363" s="134"/>
      <c r="B363" s="134"/>
      <c r="C363" s="137"/>
      <c r="D363" s="139"/>
      <c r="E363" s="134"/>
      <c r="F363" s="140"/>
      <c r="G363" s="134"/>
    </row>
    <row r="364" spans="1:7" ht="12.75" customHeight="1">
      <c r="A364" s="133">
        <f>'Мандатная (список)'!A364</f>
        <v>0</v>
      </c>
      <c r="B364" s="133">
        <f>'Мандатная (список)'!B364</f>
        <v>0</v>
      </c>
      <c r="C364" s="135" t="str">
        <f>'Мандатная (список)'!C364&amp;CHAR(10)&amp;'Мандатная (список)'!C365&amp;CHAR(10)&amp;'Мандатная (список)'!C366&amp;CHAR(10)&amp;'Мандатная (список)'!C367&amp;CHAR(10)&amp;'Мандатная (список)'!C368&amp;CHAR(10)&amp;'Мандатная (список)'!C369</f>
        <v>
</v>
      </c>
      <c r="D364" s="135" t="str">
        <f>'Мандатная (список)'!D364&amp;CHAR(10)&amp;'Мандатная (список)'!D365&amp;CHAR(10)&amp;'Мандатная (список)'!D366&amp;CHAR(10)&amp;'Мандатная (список)'!D367&amp;CHAR(10)&amp;'Мандатная (список)'!D368&amp;CHAR(10)&amp;'Мандатная (список)'!D369</f>
        <v>
</v>
      </c>
      <c r="E364" s="133" t="str">
        <f>'Мандатная (список)'!E364&amp;CHAR(10)&amp;'Мандатная (список)'!E365&amp;CHAR(10)&amp;'Мандатная (список)'!E366&amp;CHAR(10)&amp;'Мандатная (список)'!E367&amp;CHAR(10)&amp;'Мандатная (список)'!E368&amp;CHAR(10)&amp;'Мандатная (список)'!E369</f>
        <v>
</v>
      </c>
      <c r="F364" s="133" t="str">
        <f>'Мандатная (список)'!F364&amp;CHAR(10)&amp;'Мандатная (список)'!F365&amp;CHAR(10)&amp;'Мандатная (список)'!F366&amp;CHAR(10)&amp;'Мандатная (список)'!F367&amp;CHAR(10)&amp;'Мандатная (список)'!F368&amp;CHAR(10)&amp;'Мандатная (список)'!F369</f>
        <v>
</v>
      </c>
      <c r="G364" s="133" t="str">
        <f>'Мандатная (список)'!G364&amp;CHAR(10)&amp;'Мандатная (список)'!G365&amp;CHAR(10)&amp;'Мандатная (список)'!G366&amp;CHAR(10)&amp;'Мандатная (список)'!G367&amp;CHAR(10)&amp;'Мандатная (список)'!G368&amp;CHAR(10)&amp;'Мандатная (список)'!G369</f>
        <v>
</v>
      </c>
    </row>
    <row r="365" spans="1:7" ht="12.75">
      <c r="A365" s="134"/>
      <c r="B365" s="134"/>
      <c r="C365" s="136"/>
      <c r="D365" s="138"/>
      <c r="E365" s="134"/>
      <c r="F365" s="134"/>
      <c r="G365" s="134"/>
    </row>
    <row r="366" spans="1:7" ht="12.75">
      <c r="A366" s="134"/>
      <c r="B366" s="134"/>
      <c r="C366" s="136"/>
      <c r="D366" s="138"/>
      <c r="E366" s="134"/>
      <c r="F366" s="134"/>
      <c r="G366" s="134"/>
    </row>
    <row r="367" spans="1:7" ht="12.75">
      <c r="A367" s="134"/>
      <c r="B367" s="134"/>
      <c r="C367" s="136"/>
      <c r="D367" s="138"/>
      <c r="E367" s="134"/>
      <c r="F367" s="134"/>
      <c r="G367" s="134"/>
    </row>
    <row r="368" spans="1:7" ht="12.75">
      <c r="A368" s="134"/>
      <c r="B368" s="134"/>
      <c r="C368" s="136"/>
      <c r="D368" s="138"/>
      <c r="E368" s="134"/>
      <c r="F368" s="134"/>
      <c r="G368" s="134"/>
    </row>
    <row r="369" spans="1:7" ht="12.75">
      <c r="A369" s="134"/>
      <c r="B369" s="134"/>
      <c r="C369" s="137"/>
      <c r="D369" s="139"/>
      <c r="E369" s="134"/>
      <c r="F369" s="140"/>
      <c r="G369" s="134"/>
    </row>
    <row r="370" spans="1:7" ht="12.75" customHeight="1">
      <c r="A370" s="133">
        <f>'Мандатная (список)'!A370</f>
        <v>0</v>
      </c>
      <c r="B370" s="133">
        <f>'Мандатная (список)'!B370</f>
        <v>0</v>
      </c>
      <c r="C370" s="135" t="str">
        <f>'Мандатная (список)'!C370&amp;CHAR(10)&amp;'Мандатная (список)'!C371&amp;CHAR(10)&amp;'Мандатная (список)'!C372&amp;CHAR(10)&amp;'Мандатная (список)'!C373&amp;CHAR(10)&amp;'Мандатная (список)'!C374&amp;CHAR(10)&amp;'Мандатная (список)'!C375</f>
        <v>
</v>
      </c>
      <c r="D370" s="135" t="str">
        <f>'Мандатная (список)'!D370&amp;CHAR(10)&amp;'Мандатная (список)'!D371&amp;CHAR(10)&amp;'Мандатная (список)'!D372&amp;CHAR(10)&amp;'Мандатная (список)'!D373&amp;CHAR(10)&amp;'Мандатная (список)'!D374&amp;CHAR(10)&amp;'Мандатная (список)'!D375</f>
        <v>
</v>
      </c>
      <c r="E370" s="133" t="str">
        <f>'Мандатная (список)'!E370&amp;CHAR(10)&amp;'Мандатная (список)'!E371&amp;CHAR(10)&amp;'Мандатная (список)'!E372&amp;CHAR(10)&amp;'Мандатная (список)'!E373&amp;CHAR(10)&amp;'Мандатная (список)'!E374&amp;CHAR(10)&amp;'Мандатная (список)'!E375</f>
        <v>
</v>
      </c>
      <c r="F370" s="133" t="str">
        <f>'Мандатная (список)'!F370&amp;CHAR(10)&amp;'Мандатная (список)'!F371&amp;CHAR(10)&amp;'Мандатная (список)'!F372&amp;CHAR(10)&amp;'Мандатная (список)'!F373&amp;CHAR(10)&amp;'Мандатная (список)'!F374&amp;CHAR(10)&amp;'Мандатная (список)'!F375</f>
        <v>
</v>
      </c>
      <c r="G370" s="133" t="str">
        <f>'Мандатная (список)'!G370&amp;CHAR(10)&amp;'Мандатная (список)'!G371&amp;CHAR(10)&amp;'Мандатная (список)'!G372&amp;CHAR(10)&amp;'Мандатная (список)'!G373&amp;CHAR(10)&amp;'Мандатная (список)'!G374&amp;CHAR(10)&amp;'Мандатная (список)'!G375</f>
        <v>
</v>
      </c>
    </row>
    <row r="371" spans="1:7" ht="12.75">
      <c r="A371" s="134"/>
      <c r="B371" s="134"/>
      <c r="C371" s="136"/>
      <c r="D371" s="138"/>
      <c r="E371" s="134"/>
      <c r="F371" s="134"/>
      <c r="G371" s="134"/>
    </row>
    <row r="372" spans="1:7" ht="12.75">
      <c r="A372" s="134"/>
      <c r="B372" s="134"/>
      <c r="C372" s="136"/>
      <c r="D372" s="138"/>
      <c r="E372" s="134"/>
      <c r="F372" s="134"/>
      <c r="G372" s="134"/>
    </row>
    <row r="373" spans="1:7" ht="12.75">
      <c r="A373" s="134"/>
      <c r="B373" s="134"/>
      <c r="C373" s="136"/>
      <c r="D373" s="138"/>
      <c r="E373" s="134"/>
      <c r="F373" s="134"/>
      <c r="G373" s="134"/>
    </row>
    <row r="374" spans="1:7" ht="12.75">
      <c r="A374" s="134"/>
      <c r="B374" s="134"/>
      <c r="C374" s="136"/>
      <c r="D374" s="138"/>
      <c r="E374" s="134"/>
      <c r="F374" s="134"/>
      <c r="G374" s="134"/>
    </row>
    <row r="375" spans="1:7" ht="12.75">
      <c r="A375" s="134"/>
      <c r="B375" s="134"/>
      <c r="C375" s="137"/>
      <c r="D375" s="139"/>
      <c r="E375" s="134"/>
      <c r="F375" s="140"/>
      <c r="G375" s="134"/>
    </row>
    <row r="376" spans="1:7" ht="12.75" customHeight="1">
      <c r="A376" s="133">
        <f>'Мандатная (список)'!A376</f>
        <v>0</v>
      </c>
      <c r="B376" s="133">
        <f>'Мандатная (список)'!B376</f>
        <v>0</v>
      </c>
      <c r="C376" s="135" t="str">
        <f>'Мандатная (список)'!C376&amp;CHAR(10)&amp;'Мандатная (список)'!C377&amp;CHAR(10)&amp;'Мандатная (список)'!C378&amp;CHAR(10)&amp;'Мандатная (список)'!C379&amp;CHAR(10)&amp;'Мандатная (список)'!C380&amp;CHAR(10)&amp;'Мандатная (список)'!C381</f>
        <v>
</v>
      </c>
      <c r="D376" s="135" t="str">
        <f>'Мандатная (список)'!D376&amp;CHAR(10)&amp;'Мандатная (список)'!D377&amp;CHAR(10)&amp;'Мандатная (список)'!D378&amp;CHAR(10)&amp;'Мандатная (список)'!D379&amp;CHAR(10)&amp;'Мандатная (список)'!D380&amp;CHAR(10)&amp;'Мандатная (список)'!D381</f>
        <v>
</v>
      </c>
      <c r="E376" s="133" t="str">
        <f>'Мандатная (список)'!E376&amp;CHAR(10)&amp;'Мандатная (список)'!E377&amp;CHAR(10)&amp;'Мандатная (список)'!E378&amp;CHAR(10)&amp;'Мандатная (список)'!E379&amp;CHAR(10)&amp;'Мандатная (список)'!E380&amp;CHAR(10)&amp;'Мандатная (список)'!E381</f>
        <v>
</v>
      </c>
      <c r="F376" s="133" t="str">
        <f>'Мандатная (список)'!F376&amp;CHAR(10)&amp;'Мандатная (список)'!F377&amp;CHAR(10)&amp;'Мандатная (список)'!F378&amp;CHAR(10)&amp;'Мандатная (список)'!F379&amp;CHAR(10)&amp;'Мандатная (список)'!F380&amp;CHAR(10)&amp;'Мандатная (список)'!F381</f>
        <v>
</v>
      </c>
      <c r="G376" s="133" t="str">
        <f>'Мандатная (список)'!G376&amp;CHAR(10)&amp;'Мандатная (список)'!G377&amp;CHAR(10)&amp;'Мандатная (список)'!G378&amp;CHAR(10)&amp;'Мандатная (список)'!G379&amp;CHAR(10)&amp;'Мандатная (список)'!G380&amp;CHAR(10)&amp;'Мандатная (список)'!G381</f>
        <v>
</v>
      </c>
    </row>
    <row r="377" spans="1:7" ht="12.75">
      <c r="A377" s="134"/>
      <c r="B377" s="134"/>
      <c r="C377" s="136"/>
      <c r="D377" s="138"/>
      <c r="E377" s="134"/>
      <c r="F377" s="134"/>
      <c r="G377" s="134"/>
    </row>
    <row r="378" spans="1:7" ht="12.75">
      <c r="A378" s="134"/>
      <c r="B378" s="134"/>
      <c r="C378" s="136"/>
      <c r="D378" s="138"/>
      <c r="E378" s="134"/>
      <c r="F378" s="134"/>
      <c r="G378" s="134"/>
    </row>
    <row r="379" spans="1:7" ht="12.75">
      <c r="A379" s="134"/>
      <c r="B379" s="134"/>
      <c r="C379" s="136"/>
      <c r="D379" s="138"/>
      <c r="E379" s="134"/>
      <c r="F379" s="134"/>
      <c r="G379" s="134"/>
    </row>
    <row r="380" spans="1:7" ht="12.75">
      <c r="A380" s="134"/>
      <c r="B380" s="134"/>
      <c r="C380" s="136"/>
      <c r="D380" s="138"/>
      <c r="E380" s="134"/>
      <c r="F380" s="134"/>
      <c r="G380" s="134"/>
    </row>
    <row r="381" spans="1:7" ht="12.75">
      <c r="A381" s="134"/>
      <c r="B381" s="134"/>
      <c r="C381" s="137"/>
      <c r="D381" s="139"/>
      <c r="E381" s="134"/>
      <c r="F381" s="140"/>
      <c r="G381" s="134"/>
    </row>
    <row r="382" spans="1:7" ht="12.75" customHeight="1">
      <c r="A382" s="133">
        <f>'Мандатная (список)'!A382</f>
        <v>0</v>
      </c>
      <c r="B382" s="133">
        <f>'Мандатная (список)'!B382</f>
        <v>0</v>
      </c>
      <c r="C382" s="135" t="str">
        <f>'Мандатная (список)'!C382&amp;CHAR(10)&amp;'Мандатная (список)'!C383&amp;CHAR(10)&amp;'Мандатная (список)'!C384&amp;CHAR(10)&amp;'Мандатная (список)'!C385&amp;CHAR(10)&amp;'Мандатная (список)'!C386&amp;CHAR(10)&amp;'Мандатная (список)'!C387</f>
        <v>
</v>
      </c>
      <c r="D382" s="135" t="str">
        <f>'Мандатная (список)'!D382&amp;CHAR(10)&amp;'Мандатная (список)'!D383&amp;CHAR(10)&amp;'Мандатная (список)'!D384&amp;CHAR(10)&amp;'Мандатная (список)'!D385&amp;CHAR(10)&amp;'Мандатная (список)'!D386&amp;CHAR(10)&amp;'Мандатная (список)'!D387</f>
        <v>
</v>
      </c>
      <c r="E382" s="133" t="str">
        <f>'Мандатная (список)'!E382&amp;CHAR(10)&amp;'Мандатная (список)'!E383&amp;CHAR(10)&amp;'Мандатная (список)'!E384&amp;CHAR(10)&amp;'Мандатная (список)'!E385&amp;CHAR(10)&amp;'Мандатная (список)'!E386&amp;CHAR(10)&amp;'Мандатная (список)'!E387</f>
        <v>
</v>
      </c>
      <c r="F382" s="133" t="str">
        <f>'Мандатная (список)'!F382&amp;CHAR(10)&amp;'Мандатная (список)'!F383&amp;CHAR(10)&amp;'Мандатная (список)'!F384&amp;CHAR(10)&amp;'Мандатная (список)'!F385&amp;CHAR(10)&amp;'Мандатная (список)'!F386&amp;CHAR(10)&amp;'Мандатная (список)'!F387</f>
        <v>
</v>
      </c>
      <c r="G382" s="133" t="str">
        <f>'Мандатная (список)'!G382&amp;CHAR(10)&amp;'Мандатная (список)'!G383&amp;CHAR(10)&amp;'Мандатная (список)'!G384&amp;CHAR(10)&amp;'Мандатная (список)'!G385&amp;CHAR(10)&amp;'Мандатная (список)'!G386&amp;CHAR(10)&amp;'Мандатная (список)'!G387</f>
        <v>
</v>
      </c>
    </row>
    <row r="383" spans="1:7" ht="12.75">
      <c r="A383" s="134"/>
      <c r="B383" s="134"/>
      <c r="C383" s="136"/>
      <c r="D383" s="138"/>
      <c r="E383" s="134"/>
      <c r="F383" s="134"/>
      <c r="G383" s="134"/>
    </row>
    <row r="384" spans="1:7" ht="12.75">
      <c r="A384" s="134"/>
      <c r="B384" s="134"/>
      <c r="C384" s="136"/>
      <c r="D384" s="138"/>
      <c r="E384" s="134"/>
      <c r="F384" s="134"/>
      <c r="G384" s="134"/>
    </row>
    <row r="385" spans="1:7" ht="12.75">
      <c r="A385" s="134"/>
      <c r="B385" s="134"/>
      <c r="C385" s="136"/>
      <c r="D385" s="138"/>
      <c r="E385" s="134"/>
      <c r="F385" s="134"/>
      <c r="G385" s="134"/>
    </row>
    <row r="386" spans="1:7" ht="12.75">
      <c r="A386" s="134"/>
      <c r="B386" s="134"/>
      <c r="C386" s="136"/>
      <c r="D386" s="138"/>
      <c r="E386" s="134"/>
      <c r="F386" s="134"/>
      <c r="G386" s="134"/>
    </row>
    <row r="387" spans="1:7" ht="12.75">
      <c r="A387" s="134"/>
      <c r="B387" s="134"/>
      <c r="C387" s="137"/>
      <c r="D387" s="139"/>
      <c r="E387" s="134"/>
      <c r="F387" s="140"/>
      <c r="G387" s="134"/>
    </row>
    <row r="388" spans="1:7" ht="12.75" customHeight="1">
      <c r="A388" s="133">
        <f>'Мандатная (список)'!A388</f>
        <v>0</v>
      </c>
      <c r="B388" s="133">
        <f>'Мандатная (список)'!B388</f>
        <v>0</v>
      </c>
      <c r="C388" s="135" t="str">
        <f>'Мандатная (список)'!C388&amp;CHAR(10)&amp;'Мандатная (список)'!C389&amp;CHAR(10)&amp;'Мандатная (список)'!C390&amp;CHAR(10)&amp;'Мандатная (список)'!C391&amp;CHAR(10)&amp;'Мандатная (список)'!C392&amp;CHAR(10)&amp;'Мандатная (список)'!C393</f>
        <v>
</v>
      </c>
      <c r="D388" s="135" t="str">
        <f>'Мандатная (список)'!D388&amp;CHAR(10)&amp;'Мандатная (список)'!D389&amp;CHAR(10)&amp;'Мандатная (список)'!D390&amp;CHAR(10)&amp;'Мандатная (список)'!D391&amp;CHAR(10)&amp;'Мандатная (список)'!D392&amp;CHAR(10)&amp;'Мандатная (список)'!D393</f>
        <v>
</v>
      </c>
      <c r="E388" s="133" t="str">
        <f>'Мандатная (список)'!E388&amp;CHAR(10)&amp;'Мандатная (список)'!E389&amp;CHAR(10)&amp;'Мандатная (список)'!E390&amp;CHAR(10)&amp;'Мандатная (список)'!E391&amp;CHAR(10)&amp;'Мандатная (список)'!E392&amp;CHAR(10)&amp;'Мандатная (список)'!E393</f>
        <v>
</v>
      </c>
      <c r="F388" s="133" t="str">
        <f>'Мандатная (список)'!F388&amp;CHAR(10)&amp;'Мандатная (список)'!F389&amp;CHAR(10)&amp;'Мандатная (список)'!F390&amp;CHAR(10)&amp;'Мандатная (список)'!F391&amp;CHAR(10)&amp;'Мандатная (список)'!F392&amp;CHAR(10)&amp;'Мандатная (список)'!F393</f>
        <v>
</v>
      </c>
      <c r="G388" s="133" t="str">
        <f>'Мандатная (список)'!G388&amp;CHAR(10)&amp;'Мандатная (список)'!G389&amp;CHAR(10)&amp;'Мандатная (список)'!G390&amp;CHAR(10)&amp;'Мандатная (список)'!G391&amp;CHAR(10)&amp;'Мандатная (список)'!G392&amp;CHAR(10)&amp;'Мандатная (список)'!G393</f>
        <v>
</v>
      </c>
    </row>
    <row r="389" spans="1:7" ht="12.75">
      <c r="A389" s="134"/>
      <c r="B389" s="134"/>
      <c r="C389" s="136"/>
      <c r="D389" s="138"/>
      <c r="E389" s="134"/>
      <c r="F389" s="134"/>
      <c r="G389" s="134"/>
    </row>
    <row r="390" spans="1:7" ht="12.75">
      <c r="A390" s="134"/>
      <c r="B390" s="134"/>
      <c r="C390" s="136"/>
      <c r="D390" s="138"/>
      <c r="E390" s="134"/>
      <c r="F390" s="134"/>
      <c r="G390" s="134"/>
    </row>
    <row r="391" spans="1:7" ht="12.75">
      <c r="A391" s="134"/>
      <c r="B391" s="134"/>
      <c r="C391" s="136"/>
      <c r="D391" s="138"/>
      <c r="E391" s="134"/>
      <c r="F391" s="134"/>
      <c r="G391" s="134"/>
    </row>
    <row r="392" spans="1:7" ht="12.75">
      <c r="A392" s="134"/>
      <c r="B392" s="134"/>
      <c r="C392" s="136"/>
      <c r="D392" s="138"/>
      <c r="E392" s="134"/>
      <c r="F392" s="134"/>
      <c r="G392" s="134"/>
    </row>
    <row r="393" spans="1:7" ht="12.75">
      <c r="A393" s="134"/>
      <c r="B393" s="134"/>
      <c r="C393" s="137"/>
      <c r="D393" s="139"/>
      <c r="E393" s="134"/>
      <c r="F393" s="140"/>
      <c r="G393" s="134"/>
    </row>
    <row r="394" spans="1:7" ht="12.75" customHeight="1">
      <c r="A394" s="133">
        <f>'Мандатная (список)'!A394</f>
        <v>0</v>
      </c>
      <c r="B394" s="133">
        <f>'Мандатная (список)'!B394</f>
        <v>0</v>
      </c>
      <c r="C394" s="135" t="str">
        <f>'Мандатная (список)'!C394&amp;CHAR(10)&amp;'Мандатная (список)'!C395&amp;CHAR(10)&amp;'Мандатная (список)'!C396&amp;CHAR(10)&amp;'Мандатная (список)'!C397&amp;CHAR(10)&amp;'Мандатная (список)'!C398&amp;CHAR(10)&amp;'Мандатная (список)'!C399</f>
        <v>
</v>
      </c>
      <c r="D394" s="135" t="str">
        <f>'Мандатная (список)'!D394&amp;CHAR(10)&amp;'Мандатная (список)'!D395&amp;CHAR(10)&amp;'Мандатная (список)'!D396&amp;CHAR(10)&amp;'Мандатная (список)'!D397&amp;CHAR(10)&amp;'Мандатная (список)'!D398&amp;CHAR(10)&amp;'Мандатная (список)'!D399</f>
        <v>
</v>
      </c>
      <c r="E394" s="133" t="str">
        <f>'Мандатная (список)'!E394&amp;CHAR(10)&amp;'Мандатная (список)'!E395&amp;CHAR(10)&amp;'Мандатная (список)'!E396&amp;CHAR(10)&amp;'Мандатная (список)'!E397&amp;CHAR(10)&amp;'Мандатная (список)'!E398&amp;CHAR(10)&amp;'Мандатная (список)'!E399</f>
        <v>
</v>
      </c>
      <c r="F394" s="133" t="str">
        <f>'Мандатная (список)'!F394&amp;CHAR(10)&amp;'Мандатная (список)'!F395&amp;CHAR(10)&amp;'Мандатная (список)'!F396&amp;CHAR(10)&amp;'Мандатная (список)'!F397&amp;CHAR(10)&amp;'Мандатная (список)'!F398&amp;CHAR(10)&amp;'Мандатная (список)'!F399</f>
        <v>
</v>
      </c>
      <c r="G394" s="133" t="str">
        <f>'Мандатная (список)'!G394&amp;CHAR(10)&amp;'Мандатная (список)'!G395&amp;CHAR(10)&amp;'Мандатная (список)'!G396&amp;CHAR(10)&amp;'Мандатная (список)'!G397&amp;CHAR(10)&amp;'Мандатная (список)'!G398&amp;CHAR(10)&amp;'Мандатная (список)'!G399</f>
        <v>
</v>
      </c>
    </row>
    <row r="395" spans="1:7" ht="12.75">
      <c r="A395" s="134"/>
      <c r="B395" s="134"/>
      <c r="C395" s="136"/>
      <c r="D395" s="138"/>
      <c r="E395" s="134"/>
      <c r="F395" s="134"/>
      <c r="G395" s="134"/>
    </row>
    <row r="396" spans="1:7" ht="12.75">
      <c r="A396" s="134"/>
      <c r="B396" s="134"/>
      <c r="C396" s="136"/>
      <c r="D396" s="138"/>
      <c r="E396" s="134"/>
      <c r="F396" s="134"/>
      <c r="G396" s="134"/>
    </row>
    <row r="397" spans="1:7" ht="12.75">
      <c r="A397" s="134"/>
      <c r="B397" s="134"/>
      <c r="C397" s="136"/>
      <c r="D397" s="138"/>
      <c r="E397" s="134"/>
      <c r="F397" s="134"/>
      <c r="G397" s="134"/>
    </row>
    <row r="398" spans="1:7" ht="12.75">
      <c r="A398" s="134"/>
      <c r="B398" s="134"/>
      <c r="C398" s="136"/>
      <c r="D398" s="138"/>
      <c r="E398" s="134"/>
      <c r="F398" s="134"/>
      <c r="G398" s="134"/>
    </row>
    <row r="399" spans="1:7" ht="12.75">
      <c r="A399" s="134"/>
      <c r="B399" s="134"/>
      <c r="C399" s="137"/>
      <c r="D399" s="139"/>
      <c r="E399" s="134"/>
      <c r="F399" s="140"/>
      <c r="G399" s="134"/>
    </row>
    <row r="400" spans="1:7" ht="12.75" customHeight="1">
      <c r="A400" s="133">
        <f>'Мандатная (список)'!A400</f>
        <v>0</v>
      </c>
      <c r="B400" s="133">
        <f>'Мандатная (список)'!B400</f>
        <v>0</v>
      </c>
      <c r="C400" s="135" t="str">
        <f>'Мандатная (список)'!C400&amp;CHAR(10)&amp;'Мандатная (список)'!C401&amp;CHAR(10)&amp;'Мандатная (список)'!C402&amp;CHAR(10)&amp;'Мандатная (список)'!C403&amp;CHAR(10)&amp;'Мандатная (список)'!C404&amp;CHAR(10)&amp;'Мандатная (список)'!C405</f>
        <v>
</v>
      </c>
      <c r="D400" s="135" t="str">
        <f>'Мандатная (список)'!D400&amp;CHAR(10)&amp;'Мандатная (список)'!D401&amp;CHAR(10)&amp;'Мандатная (список)'!D402&amp;CHAR(10)&amp;'Мандатная (список)'!D403&amp;CHAR(10)&amp;'Мандатная (список)'!D404&amp;CHAR(10)&amp;'Мандатная (список)'!D405</f>
        <v>
</v>
      </c>
      <c r="E400" s="133" t="str">
        <f>'Мандатная (список)'!E400&amp;CHAR(10)&amp;'Мандатная (список)'!E401&amp;CHAR(10)&amp;'Мандатная (список)'!E402&amp;CHAR(10)&amp;'Мандатная (список)'!E403&amp;CHAR(10)&amp;'Мандатная (список)'!E404&amp;CHAR(10)&amp;'Мандатная (список)'!E405</f>
        <v>
</v>
      </c>
      <c r="F400" s="133" t="str">
        <f>'Мандатная (список)'!F400&amp;CHAR(10)&amp;'Мандатная (список)'!F401&amp;CHAR(10)&amp;'Мандатная (список)'!F402&amp;CHAR(10)&amp;'Мандатная (список)'!F403&amp;CHAR(10)&amp;'Мандатная (список)'!F404&amp;CHAR(10)&amp;'Мандатная (список)'!F405</f>
        <v>
</v>
      </c>
      <c r="G400" s="133" t="str">
        <f>'Мандатная (список)'!G400&amp;CHAR(10)&amp;'Мандатная (список)'!G401&amp;CHAR(10)&amp;'Мандатная (список)'!G402&amp;CHAR(10)&amp;'Мандатная (список)'!G403&amp;CHAR(10)&amp;'Мандатная (список)'!G404&amp;CHAR(10)&amp;'Мандатная (список)'!G405</f>
        <v>
</v>
      </c>
    </row>
    <row r="401" spans="1:7" ht="12.75">
      <c r="A401" s="134"/>
      <c r="B401" s="134"/>
      <c r="C401" s="136"/>
      <c r="D401" s="138"/>
      <c r="E401" s="134"/>
      <c r="F401" s="134"/>
      <c r="G401" s="134"/>
    </row>
    <row r="402" spans="1:7" ht="12.75">
      <c r="A402" s="134"/>
      <c r="B402" s="134"/>
      <c r="C402" s="136"/>
      <c r="D402" s="138"/>
      <c r="E402" s="134"/>
      <c r="F402" s="134"/>
      <c r="G402" s="134"/>
    </row>
    <row r="403" spans="1:7" ht="12.75">
      <c r="A403" s="134"/>
      <c r="B403" s="134"/>
      <c r="C403" s="136"/>
      <c r="D403" s="138"/>
      <c r="E403" s="134"/>
      <c r="F403" s="134"/>
      <c r="G403" s="134"/>
    </row>
    <row r="404" spans="1:7" ht="12.75">
      <c r="A404" s="134"/>
      <c r="B404" s="134"/>
      <c r="C404" s="136"/>
      <c r="D404" s="138"/>
      <c r="E404" s="134"/>
      <c r="F404" s="134"/>
      <c r="G404" s="134"/>
    </row>
    <row r="405" spans="1:7" ht="12.75">
      <c r="A405" s="134"/>
      <c r="B405" s="134"/>
      <c r="C405" s="137"/>
      <c r="D405" s="139"/>
      <c r="E405" s="134"/>
      <c r="F405" s="140"/>
      <c r="G405" s="134"/>
    </row>
    <row r="406" spans="1:7" ht="12.75" customHeight="1">
      <c r="A406" s="133">
        <f>'Мандатная (список)'!A406</f>
        <v>0</v>
      </c>
      <c r="B406" s="133">
        <f>'Мандатная (список)'!B406</f>
        <v>0</v>
      </c>
      <c r="C406" s="135" t="str">
        <f>'Мандатная (список)'!C406&amp;CHAR(10)&amp;'Мандатная (список)'!C407&amp;CHAR(10)&amp;'Мандатная (список)'!C408&amp;CHAR(10)&amp;'Мандатная (список)'!C409&amp;CHAR(10)&amp;'Мандатная (список)'!C410&amp;CHAR(10)&amp;'Мандатная (список)'!C411</f>
        <v>
</v>
      </c>
      <c r="D406" s="135" t="str">
        <f>'Мандатная (список)'!D406&amp;CHAR(10)&amp;'Мандатная (список)'!D407&amp;CHAR(10)&amp;'Мандатная (список)'!D408&amp;CHAR(10)&amp;'Мандатная (список)'!D409&amp;CHAR(10)&amp;'Мандатная (список)'!D410&amp;CHAR(10)&amp;'Мандатная (список)'!D411</f>
        <v>
</v>
      </c>
      <c r="E406" s="133" t="str">
        <f>'Мандатная (список)'!E406&amp;CHAR(10)&amp;'Мандатная (список)'!E407&amp;CHAR(10)&amp;'Мандатная (список)'!E408&amp;CHAR(10)&amp;'Мандатная (список)'!E409&amp;CHAR(10)&amp;'Мандатная (список)'!E410&amp;CHAR(10)&amp;'Мандатная (список)'!E411</f>
        <v>
</v>
      </c>
      <c r="F406" s="133" t="str">
        <f>'Мандатная (список)'!F406&amp;CHAR(10)&amp;'Мандатная (список)'!F407&amp;CHAR(10)&amp;'Мандатная (список)'!F408&amp;CHAR(10)&amp;'Мандатная (список)'!F409&amp;CHAR(10)&amp;'Мандатная (список)'!F410&amp;CHAR(10)&amp;'Мандатная (список)'!F411</f>
        <v>
</v>
      </c>
      <c r="G406" s="133" t="str">
        <f>'Мандатная (список)'!G406&amp;CHAR(10)&amp;'Мандатная (список)'!G407&amp;CHAR(10)&amp;'Мандатная (список)'!G408&amp;CHAR(10)&amp;'Мандатная (список)'!G409&amp;CHAR(10)&amp;'Мандатная (список)'!G410&amp;CHAR(10)&amp;'Мандатная (список)'!G411</f>
        <v>
</v>
      </c>
    </row>
    <row r="407" spans="1:7" ht="12.75">
      <c r="A407" s="134"/>
      <c r="B407" s="134"/>
      <c r="C407" s="136"/>
      <c r="D407" s="138"/>
      <c r="E407" s="134"/>
      <c r="F407" s="134"/>
      <c r="G407" s="134"/>
    </row>
    <row r="408" spans="1:7" ht="12.75">
      <c r="A408" s="134"/>
      <c r="B408" s="134"/>
      <c r="C408" s="136"/>
      <c r="D408" s="138"/>
      <c r="E408" s="134"/>
      <c r="F408" s="134"/>
      <c r="G408" s="134"/>
    </row>
    <row r="409" spans="1:7" ht="12.75">
      <c r="A409" s="134"/>
      <c r="B409" s="134"/>
      <c r="C409" s="136"/>
      <c r="D409" s="138"/>
      <c r="E409" s="134"/>
      <c r="F409" s="134"/>
      <c r="G409" s="134"/>
    </row>
    <row r="410" spans="1:7" ht="12.75">
      <c r="A410" s="134"/>
      <c r="B410" s="134"/>
      <c r="C410" s="136"/>
      <c r="D410" s="138"/>
      <c r="E410" s="134"/>
      <c r="F410" s="134"/>
      <c r="G410" s="134"/>
    </row>
    <row r="411" spans="1:7" ht="12.75">
      <c r="A411" s="134"/>
      <c r="B411" s="134"/>
      <c r="C411" s="137"/>
      <c r="D411" s="139"/>
      <c r="E411" s="134"/>
      <c r="F411" s="140"/>
      <c r="G411" s="134"/>
    </row>
    <row r="412" spans="1:7" ht="12.75" customHeight="1">
      <c r="A412" s="133">
        <f>'Мандатная (список)'!A412</f>
        <v>0</v>
      </c>
      <c r="B412" s="133">
        <f>'Мандатная (список)'!B412</f>
        <v>0</v>
      </c>
      <c r="C412" s="135" t="str">
        <f>'Мандатная (список)'!C412&amp;CHAR(10)&amp;'Мандатная (список)'!C413&amp;CHAR(10)&amp;'Мандатная (список)'!C414&amp;CHAR(10)&amp;'Мандатная (список)'!C415&amp;CHAR(10)&amp;'Мандатная (список)'!C416&amp;CHAR(10)&amp;'Мандатная (список)'!C417</f>
        <v>
</v>
      </c>
      <c r="D412" s="135" t="str">
        <f>'Мандатная (список)'!D412&amp;CHAR(10)&amp;'Мандатная (список)'!D413&amp;CHAR(10)&amp;'Мандатная (список)'!D414&amp;CHAR(10)&amp;'Мандатная (список)'!D415&amp;CHAR(10)&amp;'Мандатная (список)'!D416&amp;CHAR(10)&amp;'Мандатная (список)'!D417</f>
        <v>
</v>
      </c>
      <c r="E412" s="133" t="str">
        <f>'Мандатная (список)'!E412&amp;CHAR(10)&amp;'Мандатная (список)'!E413&amp;CHAR(10)&amp;'Мандатная (список)'!E414&amp;CHAR(10)&amp;'Мандатная (список)'!E415&amp;CHAR(10)&amp;'Мандатная (список)'!E416&amp;CHAR(10)&amp;'Мандатная (список)'!E417</f>
        <v>
</v>
      </c>
      <c r="F412" s="133" t="str">
        <f>'Мандатная (список)'!F412&amp;CHAR(10)&amp;'Мандатная (список)'!F413&amp;CHAR(10)&amp;'Мандатная (список)'!F414&amp;CHAR(10)&amp;'Мандатная (список)'!F415&amp;CHAR(10)&amp;'Мандатная (список)'!F416&amp;CHAR(10)&amp;'Мандатная (список)'!F417</f>
        <v>
</v>
      </c>
      <c r="G412" s="133" t="str">
        <f>'Мандатная (список)'!G412&amp;CHAR(10)&amp;'Мандатная (список)'!G413&amp;CHAR(10)&amp;'Мандатная (список)'!G414&amp;CHAR(10)&amp;'Мандатная (список)'!G415&amp;CHAR(10)&amp;'Мандатная (список)'!G416&amp;CHAR(10)&amp;'Мандатная (список)'!G417</f>
        <v>
</v>
      </c>
    </row>
    <row r="413" spans="1:7" ht="12.75">
      <c r="A413" s="134"/>
      <c r="B413" s="134"/>
      <c r="C413" s="136"/>
      <c r="D413" s="138"/>
      <c r="E413" s="134"/>
      <c r="F413" s="134"/>
      <c r="G413" s="134"/>
    </row>
    <row r="414" spans="1:7" ht="12.75">
      <c r="A414" s="134"/>
      <c r="B414" s="134"/>
      <c r="C414" s="136"/>
      <c r="D414" s="138"/>
      <c r="E414" s="134"/>
      <c r="F414" s="134"/>
      <c r="G414" s="134"/>
    </row>
    <row r="415" spans="1:7" ht="12.75">
      <c r="A415" s="134"/>
      <c r="B415" s="134"/>
      <c r="C415" s="136"/>
      <c r="D415" s="138"/>
      <c r="E415" s="134"/>
      <c r="F415" s="134"/>
      <c r="G415" s="134"/>
    </row>
    <row r="416" spans="1:7" ht="12.75">
      <c r="A416" s="134"/>
      <c r="B416" s="134"/>
      <c r="C416" s="136"/>
      <c r="D416" s="138"/>
      <c r="E416" s="134"/>
      <c r="F416" s="134"/>
      <c r="G416" s="134"/>
    </row>
    <row r="417" spans="1:7" ht="12.75">
      <c r="A417" s="134"/>
      <c r="B417" s="134"/>
      <c r="C417" s="137"/>
      <c r="D417" s="139"/>
      <c r="E417" s="134"/>
      <c r="F417" s="140"/>
      <c r="G417" s="134"/>
    </row>
    <row r="418" spans="1:7" ht="12.75" customHeight="1">
      <c r="A418" s="133">
        <f>'Мандатная (список)'!A418</f>
        <v>0</v>
      </c>
      <c r="B418" s="133">
        <f>'Мандатная (список)'!B418</f>
        <v>0</v>
      </c>
      <c r="C418" s="135" t="str">
        <f>'Мандатная (список)'!C418&amp;CHAR(10)&amp;'Мандатная (список)'!C419&amp;CHAR(10)&amp;'Мандатная (список)'!C420&amp;CHAR(10)&amp;'Мандатная (список)'!C421&amp;CHAR(10)&amp;'Мандатная (список)'!C422&amp;CHAR(10)&amp;'Мандатная (список)'!C423</f>
        <v>
</v>
      </c>
      <c r="D418" s="135" t="str">
        <f>'Мандатная (список)'!D418&amp;CHAR(10)&amp;'Мандатная (список)'!D419&amp;CHAR(10)&amp;'Мандатная (список)'!D420&amp;CHAR(10)&amp;'Мандатная (список)'!D421&amp;CHAR(10)&amp;'Мандатная (список)'!D422&amp;CHAR(10)&amp;'Мандатная (список)'!D423</f>
        <v>
</v>
      </c>
      <c r="E418" s="133" t="str">
        <f>'Мандатная (список)'!E418&amp;CHAR(10)&amp;'Мандатная (список)'!E419&amp;CHAR(10)&amp;'Мандатная (список)'!E420&amp;CHAR(10)&amp;'Мандатная (список)'!E421&amp;CHAR(10)&amp;'Мандатная (список)'!E422&amp;CHAR(10)&amp;'Мандатная (список)'!E423</f>
        <v>
</v>
      </c>
      <c r="F418" s="133" t="str">
        <f>'Мандатная (список)'!F418&amp;CHAR(10)&amp;'Мандатная (список)'!F419&amp;CHAR(10)&amp;'Мандатная (список)'!F420&amp;CHAR(10)&amp;'Мандатная (список)'!F421&amp;CHAR(10)&amp;'Мандатная (список)'!F422&amp;CHAR(10)&amp;'Мандатная (список)'!F423</f>
        <v>
</v>
      </c>
      <c r="G418" s="133" t="str">
        <f>'Мандатная (список)'!G418&amp;CHAR(10)&amp;'Мандатная (список)'!G419&amp;CHAR(10)&amp;'Мандатная (список)'!G420&amp;CHAR(10)&amp;'Мандатная (список)'!G421&amp;CHAR(10)&amp;'Мандатная (список)'!G422&amp;CHAR(10)&amp;'Мандатная (список)'!G423</f>
        <v>
</v>
      </c>
    </row>
    <row r="419" spans="1:7" ht="12.75">
      <c r="A419" s="134"/>
      <c r="B419" s="134"/>
      <c r="C419" s="136"/>
      <c r="D419" s="138"/>
      <c r="E419" s="134"/>
      <c r="F419" s="134"/>
      <c r="G419" s="134"/>
    </row>
    <row r="420" spans="1:7" ht="12.75">
      <c r="A420" s="134"/>
      <c r="B420" s="134"/>
      <c r="C420" s="136"/>
      <c r="D420" s="138"/>
      <c r="E420" s="134"/>
      <c r="F420" s="134"/>
      <c r="G420" s="134"/>
    </row>
    <row r="421" spans="1:7" ht="12.75">
      <c r="A421" s="134"/>
      <c r="B421" s="134"/>
      <c r="C421" s="136"/>
      <c r="D421" s="138"/>
      <c r="E421" s="134"/>
      <c r="F421" s="134"/>
      <c r="G421" s="134"/>
    </row>
    <row r="422" spans="1:7" ht="12.75">
      <c r="A422" s="134"/>
      <c r="B422" s="134"/>
      <c r="C422" s="136"/>
      <c r="D422" s="138"/>
      <c r="E422" s="134"/>
      <c r="F422" s="134"/>
      <c r="G422" s="134"/>
    </row>
    <row r="423" spans="1:7" ht="12.75">
      <c r="A423" s="134"/>
      <c r="B423" s="134"/>
      <c r="C423" s="137"/>
      <c r="D423" s="139"/>
      <c r="E423" s="134"/>
      <c r="F423" s="140"/>
      <c r="G423" s="134"/>
    </row>
    <row r="424" spans="1:7" ht="12.75" customHeight="1">
      <c r="A424" s="133">
        <f>'Мандатная (список)'!A424</f>
        <v>0</v>
      </c>
      <c r="B424" s="133">
        <f>'Мандатная (список)'!B424</f>
        <v>0</v>
      </c>
      <c r="C424" s="135" t="str">
        <f>'Мандатная (список)'!C424&amp;CHAR(10)&amp;'Мандатная (список)'!C425&amp;CHAR(10)&amp;'Мандатная (список)'!C426&amp;CHAR(10)&amp;'Мандатная (список)'!C427&amp;CHAR(10)&amp;'Мандатная (список)'!C428&amp;CHAR(10)&amp;'Мандатная (список)'!C429</f>
        <v>
</v>
      </c>
      <c r="D424" s="135" t="str">
        <f>'Мандатная (список)'!D424&amp;CHAR(10)&amp;'Мандатная (список)'!D425&amp;CHAR(10)&amp;'Мандатная (список)'!D426&amp;CHAR(10)&amp;'Мандатная (список)'!D427&amp;CHAR(10)&amp;'Мандатная (список)'!D428&amp;CHAR(10)&amp;'Мандатная (список)'!D429</f>
        <v>
</v>
      </c>
      <c r="E424" s="133" t="str">
        <f>'Мандатная (список)'!E424&amp;CHAR(10)&amp;'Мандатная (список)'!E425&amp;CHAR(10)&amp;'Мандатная (список)'!E426&amp;CHAR(10)&amp;'Мандатная (список)'!E427&amp;CHAR(10)&amp;'Мандатная (список)'!E428&amp;CHAR(10)&amp;'Мандатная (список)'!E429</f>
        <v>
</v>
      </c>
      <c r="F424" s="133" t="str">
        <f>'Мандатная (список)'!F424&amp;CHAR(10)&amp;'Мандатная (список)'!F425&amp;CHAR(10)&amp;'Мандатная (список)'!F426&amp;CHAR(10)&amp;'Мандатная (список)'!F427&amp;CHAR(10)&amp;'Мандатная (список)'!F428&amp;CHAR(10)&amp;'Мандатная (список)'!F429</f>
        <v>
</v>
      </c>
      <c r="G424" s="133" t="str">
        <f>'Мандатная (список)'!G424&amp;CHAR(10)&amp;'Мандатная (список)'!G425&amp;CHAR(10)&amp;'Мандатная (список)'!G426&amp;CHAR(10)&amp;'Мандатная (список)'!G427&amp;CHAR(10)&amp;'Мандатная (список)'!G428&amp;CHAR(10)&amp;'Мандатная (список)'!G429</f>
        <v>
</v>
      </c>
    </row>
    <row r="425" spans="1:7" ht="12.75">
      <c r="A425" s="134"/>
      <c r="B425" s="134"/>
      <c r="C425" s="136"/>
      <c r="D425" s="138"/>
      <c r="E425" s="134"/>
      <c r="F425" s="134"/>
      <c r="G425" s="134"/>
    </row>
    <row r="426" spans="1:7" ht="12.75">
      <c r="A426" s="134"/>
      <c r="B426" s="134"/>
      <c r="C426" s="136"/>
      <c r="D426" s="138"/>
      <c r="E426" s="134"/>
      <c r="F426" s="134"/>
      <c r="G426" s="134"/>
    </row>
    <row r="427" spans="1:7" ht="12.75">
      <c r="A427" s="134"/>
      <c r="B427" s="134"/>
      <c r="C427" s="136"/>
      <c r="D427" s="138"/>
      <c r="E427" s="134"/>
      <c r="F427" s="134"/>
      <c r="G427" s="134"/>
    </row>
    <row r="428" spans="1:7" ht="12.75">
      <c r="A428" s="134"/>
      <c r="B428" s="134"/>
      <c r="C428" s="136"/>
      <c r="D428" s="138"/>
      <c r="E428" s="134"/>
      <c r="F428" s="134"/>
      <c r="G428" s="134"/>
    </row>
    <row r="429" spans="1:7" ht="12.75">
      <c r="A429" s="134"/>
      <c r="B429" s="134"/>
      <c r="C429" s="137"/>
      <c r="D429" s="139"/>
      <c r="E429" s="134"/>
      <c r="F429" s="140"/>
      <c r="G429" s="134"/>
    </row>
    <row r="430" spans="1:7" ht="12.75" customHeight="1">
      <c r="A430" s="133">
        <f>'Мандатная (список)'!A430</f>
        <v>0</v>
      </c>
      <c r="B430" s="133">
        <f>'Мандатная (список)'!B430</f>
        <v>0</v>
      </c>
      <c r="C430" s="135" t="str">
        <f>'Мандатная (список)'!C430&amp;CHAR(10)&amp;'Мандатная (список)'!C431&amp;CHAR(10)&amp;'Мандатная (список)'!C432&amp;CHAR(10)&amp;'Мандатная (список)'!C433&amp;CHAR(10)&amp;'Мандатная (список)'!C434&amp;CHAR(10)&amp;'Мандатная (список)'!C435</f>
        <v>
</v>
      </c>
      <c r="D430" s="135" t="str">
        <f>'Мандатная (список)'!D430&amp;CHAR(10)&amp;'Мандатная (список)'!D431&amp;CHAR(10)&amp;'Мандатная (список)'!D432&amp;CHAR(10)&amp;'Мандатная (список)'!D433&amp;CHAR(10)&amp;'Мандатная (список)'!D434&amp;CHAR(10)&amp;'Мандатная (список)'!D435</f>
        <v>
</v>
      </c>
      <c r="E430" s="133" t="str">
        <f>'Мандатная (список)'!E430&amp;CHAR(10)&amp;'Мандатная (список)'!E431&amp;CHAR(10)&amp;'Мандатная (список)'!E432&amp;CHAR(10)&amp;'Мандатная (список)'!E433&amp;CHAR(10)&amp;'Мандатная (список)'!E434&amp;CHAR(10)&amp;'Мандатная (список)'!E435</f>
        <v>
</v>
      </c>
      <c r="F430" s="133" t="str">
        <f>'Мандатная (список)'!F430&amp;CHAR(10)&amp;'Мандатная (список)'!F431&amp;CHAR(10)&amp;'Мандатная (список)'!F432&amp;CHAR(10)&amp;'Мандатная (список)'!F433&amp;CHAR(10)&amp;'Мандатная (список)'!F434&amp;CHAR(10)&amp;'Мандатная (список)'!F435</f>
        <v>
</v>
      </c>
      <c r="G430" s="133" t="str">
        <f>'Мандатная (список)'!G430&amp;CHAR(10)&amp;'Мандатная (список)'!G431&amp;CHAR(10)&amp;'Мандатная (список)'!G432&amp;CHAR(10)&amp;'Мандатная (список)'!G433&amp;CHAR(10)&amp;'Мандатная (список)'!G434&amp;CHAR(10)&amp;'Мандатная (список)'!G435</f>
        <v>
</v>
      </c>
    </row>
    <row r="431" spans="1:7" ht="12.75">
      <c r="A431" s="134"/>
      <c r="B431" s="134"/>
      <c r="C431" s="136"/>
      <c r="D431" s="138"/>
      <c r="E431" s="134"/>
      <c r="F431" s="134"/>
      <c r="G431" s="134"/>
    </row>
    <row r="432" spans="1:7" ht="12.75">
      <c r="A432" s="134"/>
      <c r="B432" s="134"/>
      <c r="C432" s="136"/>
      <c r="D432" s="138"/>
      <c r="E432" s="134"/>
      <c r="F432" s="134"/>
      <c r="G432" s="134"/>
    </row>
    <row r="433" spans="1:7" ht="12.75">
      <c r="A433" s="134"/>
      <c r="B433" s="134"/>
      <c r="C433" s="136"/>
      <c r="D433" s="138"/>
      <c r="E433" s="134"/>
      <c r="F433" s="134"/>
      <c r="G433" s="134"/>
    </row>
    <row r="434" spans="1:7" ht="12.75">
      <c r="A434" s="134"/>
      <c r="B434" s="134"/>
      <c r="C434" s="136"/>
      <c r="D434" s="138"/>
      <c r="E434" s="134"/>
      <c r="F434" s="134"/>
      <c r="G434" s="134"/>
    </row>
    <row r="435" spans="1:7" ht="12.75">
      <c r="A435" s="134"/>
      <c r="B435" s="134"/>
      <c r="C435" s="137"/>
      <c r="D435" s="139"/>
      <c r="E435" s="134"/>
      <c r="F435" s="140"/>
      <c r="G435" s="134"/>
    </row>
    <row r="436" spans="1:7" ht="12.75" customHeight="1">
      <c r="A436" s="133">
        <f>'Мандатная (список)'!A436</f>
        <v>0</v>
      </c>
      <c r="B436" s="133">
        <f>'Мандатная (список)'!B436</f>
        <v>0</v>
      </c>
      <c r="C436" s="135" t="str">
        <f>'Мандатная (список)'!C436&amp;CHAR(10)&amp;'Мандатная (список)'!C437&amp;CHAR(10)&amp;'Мандатная (список)'!C438&amp;CHAR(10)&amp;'Мандатная (список)'!C439&amp;CHAR(10)&amp;'Мандатная (список)'!C440&amp;CHAR(10)&amp;'Мандатная (список)'!C441</f>
        <v>
</v>
      </c>
      <c r="D436" s="135" t="str">
        <f>'Мандатная (список)'!D436&amp;CHAR(10)&amp;'Мандатная (список)'!D437&amp;CHAR(10)&amp;'Мандатная (список)'!D438&amp;CHAR(10)&amp;'Мандатная (список)'!D439&amp;CHAR(10)&amp;'Мандатная (список)'!D440&amp;CHAR(10)&amp;'Мандатная (список)'!D441</f>
        <v>
</v>
      </c>
      <c r="E436" s="133" t="str">
        <f>'Мандатная (список)'!E436&amp;CHAR(10)&amp;'Мандатная (список)'!E437&amp;CHAR(10)&amp;'Мандатная (список)'!E438&amp;CHAR(10)&amp;'Мандатная (список)'!E439&amp;CHAR(10)&amp;'Мандатная (список)'!E440&amp;CHAR(10)&amp;'Мандатная (список)'!E441</f>
        <v>
</v>
      </c>
      <c r="F436" s="133" t="str">
        <f>'Мандатная (список)'!F436&amp;CHAR(10)&amp;'Мандатная (список)'!F437&amp;CHAR(10)&amp;'Мандатная (список)'!F438&amp;CHAR(10)&amp;'Мандатная (список)'!F439&amp;CHAR(10)&amp;'Мандатная (список)'!F440&amp;CHAR(10)&amp;'Мандатная (список)'!F441</f>
        <v>
</v>
      </c>
      <c r="G436" s="133" t="str">
        <f>'Мандатная (список)'!G436&amp;CHAR(10)&amp;'Мандатная (список)'!G437&amp;CHAR(10)&amp;'Мандатная (список)'!G438&amp;CHAR(10)&amp;'Мандатная (список)'!G439&amp;CHAR(10)&amp;'Мандатная (список)'!G440&amp;CHAR(10)&amp;'Мандатная (список)'!G441</f>
        <v>
</v>
      </c>
    </row>
    <row r="437" spans="1:7" ht="12.75">
      <c r="A437" s="134"/>
      <c r="B437" s="134"/>
      <c r="C437" s="136"/>
      <c r="D437" s="138"/>
      <c r="E437" s="134"/>
      <c r="F437" s="134"/>
      <c r="G437" s="134"/>
    </row>
    <row r="438" spans="1:7" ht="12.75">
      <c r="A438" s="134"/>
      <c r="B438" s="134"/>
      <c r="C438" s="136"/>
      <c r="D438" s="138"/>
      <c r="E438" s="134"/>
      <c r="F438" s="134"/>
      <c r="G438" s="134"/>
    </row>
    <row r="439" spans="1:7" ht="12.75">
      <c r="A439" s="134"/>
      <c r="B439" s="134"/>
      <c r="C439" s="136"/>
      <c r="D439" s="138"/>
      <c r="E439" s="134"/>
      <c r="F439" s="134"/>
      <c r="G439" s="134"/>
    </row>
    <row r="440" spans="1:7" ht="12.75">
      <c r="A440" s="134"/>
      <c r="B440" s="134"/>
      <c r="C440" s="136"/>
      <c r="D440" s="138"/>
      <c r="E440" s="134"/>
      <c r="F440" s="134"/>
      <c r="G440" s="134"/>
    </row>
    <row r="441" spans="1:7" ht="12.75">
      <c r="A441" s="134"/>
      <c r="B441" s="134"/>
      <c r="C441" s="137"/>
      <c r="D441" s="139"/>
      <c r="E441" s="134"/>
      <c r="F441" s="140"/>
      <c r="G441" s="134"/>
    </row>
    <row r="442" spans="1:7" ht="12.75" customHeight="1">
      <c r="A442" s="133">
        <f>'Мандатная (список)'!A442</f>
        <v>0</v>
      </c>
      <c r="B442" s="133">
        <f>'Мандатная (список)'!B442</f>
        <v>0</v>
      </c>
      <c r="C442" s="135" t="str">
        <f>'Мандатная (список)'!C442&amp;CHAR(10)&amp;'Мандатная (список)'!C443&amp;CHAR(10)&amp;'Мандатная (список)'!C444&amp;CHAR(10)&amp;'Мандатная (список)'!C445&amp;CHAR(10)&amp;'Мандатная (список)'!C446&amp;CHAR(10)&amp;'Мандатная (список)'!C447</f>
        <v>
</v>
      </c>
      <c r="D442" s="135" t="str">
        <f>'Мандатная (список)'!D442&amp;CHAR(10)&amp;'Мандатная (список)'!D443&amp;CHAR(10)&amp;'Мандатная (список)'!D444&amp;CHAR(10)&amp;'Мандатная (список)'!D445&amp;CHAR(10)&amp;'Мандатная (список)'!D446&amp;CHAR(10)&amp;'Мандатная (список)'!D447</f>
        <v>
</v>
      </c>
      <c r="E442" s="133" t="str">
        <f>'Мандатная (список)'!E442&amp;CHAR(10)&amp;'Мандатная (список)'!E443&amp;CHAR(10)&amp;'Мандатная (список)'!E444&amp;CHAR(10)&amp;'Мандатная (список)'!E445&amp;CHAR(10)&amp;'Мандатная (список)'!E446&amp;CHAR(10)&amp;'Мандатная (список)'!E447</f>
        <v>
</v>
      </c>
      <c r="F442" s="133" t="str">
        <f>'Мандатная (список)'!F442&amp;CHAR(10)&amp;'Мандатная (список)'!F443&amp;CHAR(10)&amp;'Мандатная (список)'!F444&amp;CHAR(10)&amp;'Мандатная (список)'!F445&amp;CHAR(10)&amp;'Мандатная (список)'!F446&amp;CHAR(10)&amp;'Мандатная (список)'!F447</f>
        <v>
</v>
      </c>
      <c r="G442" s="133" t="str">
        <f>'Мандатная (список)'!G442&amp;CHAR(10)&amp;'Мандатная (список)'!G443&amp;CHAR(10)&amp;'Мандатная (список)'!G444&amp;CHAR(10)&amp;'Мандатная (список)'!G445&amp;CHAR(10)&amp;'Мандатная (список)'!G446&amp;CHAR(10)&amp;'Мандатная (список)'!G447</f>
        <v>
</v>
      </c>
    </row>
    <row r="443" spans="1:7" ht="12.75">
      <c r="A443" s="134"/>
      <c r="B443" s="134"/>
      <c r="C443" s="136"/>
      <c r="D443" s="138"/>
      <c r="E443" s="134"/>
      <c r="F443" s="134"/>
      <c r="G443" s="134"/>
    </row>
    <row r="444" spans="1:7" ht="12.75">
      <c r="A444" s="134"/>
      <c r="B444" s="134"/>
      <c r="C444" s="136"/>
      <c r="D444" s="138"/>
      <c r="E444" s="134"/>
      <c r="F444" s="134"/>
      <c r="G444" s="134"/>
    </row>
    <row r="445" spans="1:7" ht="12.75">
      <c r="A445" s="134"/>
      <c r="B445" s="134"/>
      <c r="C445" s="136"/>
      <c r="D445" s="138"/>
      <c r="E445" s="134"/>
      <c r="F445" s="134"/>
      <c r="G445" s="134"/>
    </row>
    <row r="446" spans="1:7" ht="12.75">
      <c r="A446" s="134"/>
      <c r="B446" s="134"/>
      <c r="C446" s="136"/>
      <c r="D446" s="138"/>
      <c r="E446" s="134"/>
      <c r="F446" s="134"/>
      <c r="G446" s="134"/>
    </row>
    <row r="447" spans="1:7" ht="12.75">
      <c r="A447" s="134"/>
      <c r="B447" s="134"/>
      <c r="C447" s="137"/>
      <c r="D447" s="139"/>
      <c r="E447" s="134"/>
      <c r="F447" s="140"/>
      <c r="G447" s="134"/>
    </row>
    <row r="448" spans="1:7" ht="12.75" customHeight="1">
      <c r="A448" s="133">
        <f>'Мандатная (список)'!A448</f>
        <v>0</v>
      </c>
      <c r="B448" s="133">
        <f>'Мандатная (список)'!B448</f>
        <v>0</v>
      </c>
      <c r="C448" s="135" t="str">
        <f>'Мандатная (список)'!C448&amp;CHAR(10)&amp;'Мандатная (список)'!C449&amp;CHAR(10)&amp;'Мандатная (список)'!C450&amp;CHAR(10)&amp;'Мандатная (список)'!C451&amp;CHAR(10)&amp;'Мандатная (список)'!C452&amp;CHAR(10)&amp;'Мандатная (список)'!C453</f>
        <v>
</v>
      </c>
      <c r="D448" s="135" t="str">
        <f>'Мандатная (список)'!D448&amp;CHAR(10)&amp;'Мандатная (список)'!D449&amp;CHAR(10)&amp;'Мандатная (список)'!D450&amp;CHAR(10)&amp;'Мандатная (список)'!D451&amp;CHAR(10)&amp;'Мандатная (список)'!D452&amp;CHAR(10)&amp;'Мандатная (список)'!D453</f>
        <v>
</v>
      </c>
      <c r="E448" s="133" t="str">
        <f>'Мандатная (список)'!E448&amp;CHAR(10)&amp;'Мандатная (список)'!E449&amp;CHAR(10)&amp;'Мандатная (список)'!E450&amp;CHAR(10)&amp;'Мандатная (список)'!E451&amp;CHAR(10)&amp;'Мандатная (список)'!E452&amp;CHAR(10)&amp;'Мандатная (список)'!E453</f>
        <v>
</v>
      </c>
      <c r="F448" s="133" t="str">
        <f>'Мандатная (список)'!F448&amp;CHAR(10)&amp;'Мандатная (список)'!F449&amp;CHAR(10)&amp;'Мандатная (список)'!F450&amp;CHAR(10)&amp;'Мандатная (список)'!F451&amp;CHAR(10)&amp;'Мандатная (список)'!F452&amp;CHAR(10)&amp;'Мандатная (список)'!F453</f>
        <v>
</v>
      </c>
      <c r="G448" s="133" t="str">
        <f>'Мандатная (список)'!G448&amp;CHAR(10)&amp;'Мандатная (список)'!G449&amp;CHAR(10)&amp;'Мандатная (список)'!G450&amp;CHAR(10)&amp;'Мандатная (список)'!G451&amp;CHAR(10)&amp;'Мандатная (список)'!G452&amp;CHAR(10)&amp;'Мандатная (список)'!G453</f>
        <v>
</v>
      </c>
    </row>
    <row r="449" spans="1:7" ht="12.75">
      <c r="A449" s="134"/>
      <c r="B449" s="134"/>
      <c r="C449" s="136"/>
      <c r="D449" s="138"/>
      <c r="E449" s="134"/>
      <c r="F449" s="134"/>
      <c r="G449" s="134"/>
    </row>
    <row r="450" spans="1:7" ht="12.75">
      <c r="A450" s="134"/>
      <c r="B450" s="134"/>
      <c r="C450" s="136"/>
      <c r="D450" s="138"/>
      <c r="E450" s="134"/>
      <c r="F450" s="134"/>
      <c r="G450" s="134"/>
    </row>
    <row r="451" spans="1:7" ht="12.75">
      <c r="A451" s="134"/>
      <c r="B451" s="134"/>
      <c r="C451" s="136"/>
      <c r="D451" s="138"/>
      <c r="E451" s="134"/>
      <c r="F451" s="134"/>
      <c r="G451" s="134"/>
    </row>
    <row r="452" spans="1:7" ht="12.75">
      <c r="A452" s="134"/>
      <c r="B452" s="134"/>
      <c r="C452" s="136"/>
      <c r="D452" s="138"/>
      <c r="E452" s="134"/>
      <c r="F452" s="134"/>
      <c r="G452" s="134"/>
    </row>
    <row r="453" spans="1:7" ht="12.75">
      <c r="A453" s="134"/>
      <c r="B453" s="134"/>
      <c r="C453" s="137"/>
      <c r="D453" s="139"/>
      <c r="E453" s="134"/>
      <c r="F453" s="140"/>
      <c r="G453" s="134"/>
    </row>
    <row r="454" spans="1:7" ht="12.75" customHeight="1">
      <c r="A454" s="133">
        <f>'Мандатная (список)'!A454</f>
        <v>0</v>
      </c>
      <c r="B454" s="133">
        <f>'Мандатная (список)'!B454</f>
        <v>0</v>
      </c>
      <c r="C454" s="135" t="str">
        <f>'Мандатная (список)'!C454&amp;CHAR(10)&amp;'Мандатная (список)'!C455&amp;CHAR(10)&amp;'Мандатная (список)'!C456&amp;CHAR(10)&amp;'Мандатная (список)'!C457&amp;CHAR(10)&amp;'Мандатная (список)'!C458&amp;CHAR(10)&amp;'Мандатная (список)'!C459</f>
        <v>
</v>
      </c>
      <c r="D454" s="135" t="str">
        <f>'Мандатная (список)'!D454&amp;CHAR(10)&amp;'Мандатная (список)'!D455&amp;CHAR(10)&amp;'Мандатная (список)'!D456&amp;CHAR(10)&amp;'Мандатная (список)'!D457&amp;CHAR(10)&amp;'Мандатная (список)'!D458&amp;CHAR(10)&amp;'Мандатная (список)'!D459</f>
        <v>
</v>
      </c>
      <c r="E454" s="133" t="str">
        <f>'Мандатная (список)'!E454&amp;CHAR(10)&amp;'Мандатная (список)'!E455&amp;CHAR(10)&amp;'Мандатная (список)'!E456&amp;CHAR(10)&amp;'Мандатная (список)'!E457&amp;CHAR(10)&amp;'Мандатная (список)'!E458&amp;CHAR(10)&amp;'Мандатная (список)'!E459</f>
        <v>
</v>
      </c>
      <c r="F454" s="133" t="str">
        <f>'Мандатная (список)'!F454&amp;CHAR(10)&amp;'Мандатная (список)'!F455&amp;CHAR(10)&amp;'Мандатная (список)'!F456&amp;CHAR(10)&amp;'Мандатная (список)'!F457&amp;CHAR(10)&amp;'Мандатная (список)'!F458&amp;CHAR(10)&amp;'Мандатная (список)'!F459</f>
        <v>
</v>
      </c>
      <c r="G454" s="133" t="str">
        <f>'Мандатная (список)'!G454&amp;CHAR(10)&amp;'Мандатная (список)'!G455&amp;CHAR(10)&amp;'Мандатная (список)'!G456&amp;CHAR(10)&amp;'Мандатная (список)'!G457&amp;CHAR(10)&amp;'Мандатная (список)'!G458&amp;CHAR(10)&amp;'Мандатная (список)'!G459</f>
        <v>
</v>
      </c>
    </row>
    <row r="455" spans="1:7" ht="12.75">
      <c r="A455" s="134"/>
      <c r="B455" s="134"/>
      <c r="C455" s="136"/>
      <c r="D455" s="138"/>
      <c r="E455" s="134"/>
      <c r="F455" s="134"/>
      <c r="G455" s="134"/>
    </row>
    <row r="456" spans="1:7" ht="12.75">
      <c r="A456" s="134"/>
      <c r="B456" s="134"/>
      <c r="C456" s="136"/>
      <c r="D456" s="138"/>
      <c r="E456" s="134"/>
      <c r="F456" s="134"/>
      <c r="G456" s="134"/>
    </row>
    <row r="457" spans="1:7" ht="12.75">
      <c r="A457" s="134"/>
      <c r="B457" s="134"/>
      <c r="C457" s="136"/>
      <c r="D457" s="138"/>
      <c r="E457" s="134"/>
      <c r="F457" s="134"/>
      <c r="G457" s="134"/>
    </row>
    <row r="458" spans="1:7" ht="12.75">
      <c r="A458" s="134"/>
      <c r="B458" s="134"/>
      <c r="C458" s="136"/>
      <c r="D458" s="138"/>
      <c r="E458" s="134"/>
      <c r="F458" s="134"/>
      <c r="G458" s="134"/>
    </row>
    <row r="459" spans="1:7" ht="12.75">
      <c r="A459" s="134"/>
      <c r="B459" s="134"/>
      <c r="C459" s="137"/>
      <c r="D459" s="139"/>
      <c r="E459" s="134"/>
      <c r="F459" s="140"/>
      <c r="G459" s="134"/>
    </row>
    <row r="460" spans="1:7" ht="12.75" customHeight="1">
      <c r="A460" s="133">
        <f>'Мандатная (список)'!A460</f>
        <v>0</v>
      </c>
      <c r="B460" s="133">
        <f>'Мандатная (список)'!B460</f>
        <v>0</v>
      </c>
      <c r="C460" s="135" t="str">
        <f>'Мандатная (список)'!C460&amp;CHAR(10)&amp;'Мандатная (список)'!C461&amp;CHAR(10)&amp;'Мандатная (список)'!C462&amp;CHAR(10)&amp;'Мандатная (список)'!C463&amp;CHAR(10)&amp;'Мандатная (список)'!C464&amp;CHAR(10)&amp;'Мандатная (список)'!C465</f>
        <v>
</v>
      </c>
      <c r="D460" s="135" t="str">
        <f>'Мандатная (список)'!D460&amp;CHAR(10)&amp;'Мандатная (список)'!D461&amp;CHAR(10)&amp;'Мандатная (список)'!D462&amp;CHAR(10)&amp;'Мандатная (список)'!D463&amp;CHAR(10)&amp;'Мандатная (список)'!D464&amp;CHAR(10)&amp;'Мандатная (список)'!D465</f>
        <v>
</v>
      </c>
      <c r="E460" s="133" t="str">
        <f>'Мандатная (список)'!E460&amp;CHAR(10)&amp;'Мандатная (список)'!E461&amp;CHAR(10)&amp;'Мандатная (список)'!E462&amp;CHAR(10)&amp;'Мандатная (список)'!E463&amp;CHAR(10)&amp;'Мандатная (список)'!E464&amp;CHAR(10)&amp;'Мандатная (список)'!E465</f>
        <v>
</v>
      </c>
      <c r="F460" s="133" t="str">
        <f>'Мандатная (список)'!F460&amp;CHAR(10)&amp;'Мандатная (список)'!F461&amp;CHAR(10)&amp;'Мандатная (список)'!F462&amp;CHAR(10)&amp;'Мандатная (список)'!F463&amp;CHAR(10)&amp;'Мандатная (список)'!F464&amp;CHAR(10)&amp;'Мандатная (список)'!F465</f>
        <v>
</v>
      </c>
      <c r="G460" s="133" t="str">
        <f>'Мандатная (список)'!G460&amp;CHAR(10)&amp;'Мандатная (список)'!G461&amp;CHAR(10)&amp;'Мандатная (список)'!G462&amp;CHAR(10)&amp;'Мандатная (список)'!G463&amp;CHAR(10)&amp;'Мандатная (список)'!G464&amp;CHAR(10)&amp;'Мандатная (список)'!G465</f>
        <v>
</v>
      </c>
    </row>
    <row r="461" spans="1:7" ht="12.75">
      <c r="A461" s="134"/>
      <c r="B461" s="134"/>
      <c r="C461" s="136"/>
      <c r="D461" s="138"/>
      <c r="E461" s="134"/>
      <c r="F461" s="134"/>
      <c r="G461" s="134"/>
    </row>
    <row r="462" spans="1:7" ht="12.75">
      <c r="A462" s="134"/>
      <c r="B462" s="134"/>
      <c r="C462" s="136"/>
      <c r="D462" s="138"/>
      <c r="E462" s="134"/>
      <c r="F462" s="134"/>
      <c r="G462" s="134"/>
    </row>
    <row r="463" spans="1:7" ht="12.75">
      <c r="A463" s="134"/>
      <c r="B463" s="134"/>
      <c r="C463" s="136"/>
      <c r="D463" s="138"/>
      <c r="E463" s="134"/>
      <c r="F463" s="134"/>
      <c r="G463" s="134"/>
    </row>
    <row r="464" spans="1:7" ht="12.75">
      <c r="A464" s="134"/>
      <c r="B464" s="134"/>
      <c r="C464" s="136"/>
      <c r="D464" s="138"/>
      <c r="E464" s="134"/>
      <c r="F464" s="134"/>
      <c r="G464" s="134"/>
    </row>
    <row r="465" spans="1:7" ht="12.75">
      <c r="A465" s="134"/>
      <c r="B465" s="134"/>
      <c r="C465" s="137"/>
      <c r="D465" s="139"/>
      <c r="E465" s="134"/>
      <c r="F465" s="140"/>
      <c r="G465" s="134"/>
    </row>
    <row r="466" spans="1:7" ht="12.75" customHeight="1">
      <c r="A466" s="133">
        <f>'Мандатная (список)'!A466</f>
        <v>0</v>
      </c>
      <c r="B466" s="133">
        <f>'Мандатная (список)'!B466</f>
        <v>0</v>
      </c>
      <c r="C466" s="135" t="str">
        <f>'Мандатная (список)'!C466&amp;CHAR(10)&amp;'Мандатная (список)'!C467&amp;CHAR(10)&amp;'Мандатная (список)'!C468&amp;CHAR(10)&amp;'Мандатная (список)'!C469&amp;CHAR(10)&amp;'Мандатная (список)'!C470&amp;CHAR(10)&amp;'Мандатная (список)'!C471</f>
        <v>
</v>
      </c>
      <c r="D466" s="135" t="str">
        <f>'Мандатная (список)'!D466&amp;CHAR(10)&amp;'Мандатная (список)'!D467&amp;CHAR(10)&amp;'Мандатная (список)'!D468&amp;CHAR(10)&amp;'Мандатная (список)'!D469&amp;CHAR(10)&amp;'Мандатная (список)'!D470&amp;CHAR(10)&amp;'Мандатная (список)'!D471</f>
        <v>
</v>
      </c>
      <c r="E466" s="133" t="str">
        <f>'Мандатная (список)'!E466&amp;CHAR(10)&amp;'Мандатная (список)'!E467&amp;CHAR(10)&amp;'Мандатная (список)'!E468&amp;CHAR(10)&amp;'Мандатная (список)'!E469&amp;CHAR(10)&amp;'Мандатная (список)'!E470&amp;CHAR(10)&amp;'Мандатная (список)'!E471</f>
        <v>
</v>
      </c>
      <c r="F466" s="133" t="str">
        <f>'Мандатная (список)'!F466&amp;CHAR(10)&amp;'Мандатная (список)'!F467&amp;CHAR(10)&amp;'Мандатная (список)'!F468&amp;CHAR(10)&amp;'Мандатная (список)'!F469&amp;CHAR(10)&amp;'Мандатная (список)'!F470&amp;CHAR(10)&amp;'Мандатная (список)'!F471</f>
        <v>
</v>
      </c>
      <c r="G466" s="133" t="str">
        <f>'Мандатная (список)'!G466&amp;CHAR(10)&amp;'Мандатная (список)'!G467&amp;CHAR(10)&amp;'Мандатная (список)'!G468&amp;CHAR(10)&amp;'Мандатная (список)'!G469&amp;CHAR(10)&amp;'Мандатная (список)'!G470&amp;CHAR(10)&amp;'Мандатная (список)'!G471</f>
        <v>
</v>
      </c>
    </row>
    <row r="467" spans="1:7" ht="12.75">
      <c r="A467" s="134"/>
      <c r="B467" s="134"/>
      <c r="C467" s="136"/>
      <c r="D467" s="138"/>
      <c r="E467" s="134"/>
      <c r="F467" s="134"/>
      <c r="G467" s="134"/>
    </row>
    <row r="468" spans="1:7" ht="12.75">
      <c r="A468" s="134"/>
      <c r="B468" s="134"/>
      <c r="C468" s="136"/>
      <c r="D468" s="138"/>
      <c r="E468" s="134"/>
      <c r="F468" s="134"/>
      <c r="G468" s="134"/>
    </row>
    <row r="469" spans="1:7" ht="12.75">
      <c r="A469" s="134"/>
      <c r="B469" s="134"/>
      <c r="C469" s="136"/>
      <c r="D469" s="138"/>
      <c r="E469" s="134"/>
      <c r="F469" s="134"/>
      <c r="G469" s="134"/>
    </row>
    <row r="470" spans="1:7" ht="12.75">
      <c r="A470" s="134"/>
      <c r="B470" s="134"/>
      <c r="C470" s="136"/>
      <c r="D470" s="138"/>
      <c r="E470" s="134"/>
      <c r="F470" s="134"/>
      <c r="G470" s="134"/>
    </row>
    <row r="471" spans="1:7" ht="12.75">
      <c r="A471" s="134"/>
      <c r="B471" s="134"/>
      <c r="C471" s="137"/>
      <c r="D471" s="139"/>
      <c r="E471" s="134"/>
      <c r="F471" s="140"/>
      <c r="G471" s="134"/>
    </row>
    <row r="472" spans="1:7" ht="12.75" customHeight="1">
      <c r="A472" s="133">
        <f>'Мандатная (список)'!A472</f>
        <v>0</v>
      </c>
      <c r="B472" s="133">
        <f>'Мандатная (список)'!B472</f>
        <v>0</v>
      </c>
      <c r="C472" s="135" t="str">
        <f>'Мандатная (список)'!C472&amp;CHAR(10)&amp;'Мандатная (список)'!C473&amp;CHAR(10)&amp;'Мандатная (список)'!C474&amp;CHAR(10)&amp;'Мандатная (список)'!C475&amp;CHAR(10)&amp;'Мандатная (список)'!C476&amp;CHAR(10)&amp;'Мандатная (список)'!C477</f>
        <v>
</v>
      </c>
      <c r="D472" s="135" t="str">
        <f>'Мандатная (список)'!D472&amp;CHAR(10)&amp;'Мандатная (список)'!D473&amp;CHAR(10)&amp;'Мандатная (список)'!D474&amp;CHAR(10)&amp;'Мандатная (список)'!D475&amp;CHAR(10)&amp;'Мандатная (список)'!D476&amp;CHAR(10)&amp;'Мандатная (список)'!D477</f>
        <v>
</v>
      </c>
      <c r="E472" s="133" t="str">
        <f>'Мандатная (список)'!E472&amp;CHAR(10)&amp;'Мандатная (список)'!E473&amp;CHAR(10)&amp;'Мандатная (список)'!E474&amp;CHAR(10)&amp;'Мандатная (список)'!E475&amp;CHAR(10)&amp;'Мандатная (список)'!E476&amp;CHAR(10)&amp;'Мандатная (список)'!E477</f>
        <v>
</v>
      </c>
      <c r="F472" s="133" t="str">
        <f>'Мандатная (список)'!F472&amp;CHAR(10)&amp;'Мандатная (список)'!F473&amp;CHAR(10)&amp;'Мандатная (список)'!F474&amp;CHAR(10)&amp;'Мандатная (список)'!F475&amp;CHAR(10)&amp;'Мандатная (список)'!F476&amp;CHAR(10)&amp;'Мандатная (список)'!F477</f>
        <v>
</v>
      </c>
      <c r="G472" s="133" t="str">
        <f>'Мандатная (список)'!G472&amp;CHAR(10)&amp;'Мандатная (список)'!G473&amp;CHAR(10)&amp;'Мандатная (список)'!G474&amp;CHAR(10)&amp;'Мандатная (список)'!G475&amp;CHAR(10)&amp;'Мандатная (список)'!G476&amp;CHAR(10)&amp;'Мандатная (список)'!G477</f>
        <v>
</v>
      </c>
    </row>
    <row r="473" spans="1:7" ht="12.75">
      <c r="A473" s="134"/>
      <c r="B473" s="134"/>
      <c r="C473" s="136"/>
      <c r="D473" s="138"/>
      <c r="E473" s="134"/>
      <c r="F473" s="134"/>
      <c r="G473" s="134"/>
    </row>
    <row r="474" spans="1:7" ht="12.75">
      <c r="A474" s="134"/>
      <c r="B474" s="134"/>
      <c r="C474" s="136"/>
      <c r="D474" s="138"/>
      <c r="E474" s="134"/>
      <c r="F474" s="134"/>
      <c r="G474" s="134"/>
    </row>
    <row r="475" spans="1:7" ht="12.75">
      <c r="A475" s="134"/>
      <c r="B475" s="134"/>
      <c r="C475" s="136"/>
      <c r="D475" s="138"/>
      <c r="E475" s="134"/>
      <c r="F475" s="134"/>
      <c r="G475" s="134"/>
    </row>
    <row r="476" spans="1:7" ht="12.75">
      <c r="A476" s="134"/>
      <c r="B476" s="134"/>
      <c r="C476" s="136"/>
      <c r="D476" s="138"/>
      <c r="E476" s="134"/>
      <c r="F476" s="134"/>
      <c r="G476" s="134"/>
    </row>
    <row r="477" spans="1:7" ht="12.75">
      <c r="A477" s="134"/>
      <c r="B477" s="134"/>
      <c r="C477" s="137"/>
      <c r="D477" s="139"/>
      <c r="E477" s="134"/>
      <c r="F477" s="140"/>
      <c r="G477" s="134"/>
    </row>
    <row r="478" spans="1:7" ht="12.75" customHeight="1">
      <c r="A478" s="133">
        <f>'Мандатная (список)'!A478</f>
        <v>0</v>
      </c>
      <c r="B478" s="133">
        <f>'Мандатная (список)'!B478</f>
        <v>0</v>
      </c>
      <c r="C478" s="135" t="str">
        <f>'Мандатная (список)'!C478&amp;CHAR(10)&amp;'Мандатная (список)'!C479&amp;CHAR(10)&amp;'Мандатная (список)'!C480&amp;CHAR(10)&amp;'Мандатная (список)'!C481&amp;CHAR(10)&amp;'Мандатная (список)'!C482&amp;CHAR(10)&amp;'Мандатная (список)'!C483</f>
        <v>
</v>
      </c>
      <c r="D478" s="135" t="str">
        <f>'Мандатная (список)'!D478&amp;CHAR(10)&amp;'Мандатная (список)'!D479&amp;CHAR(10)&amp;'Мандатная (список)'!D480&amp;CHAR(10)&amp;'Мандатная (список)'!D481&amp;CHAR(10)&amp;'Мандатная (список)'!D482&amp;CHAR(10)&amp;'Мандатная (список)'!D483</f>
        <v>
</v>
      </c>
      <c r="E478" s="133" t="str">
        <f>'Мандатная (список)'!E478&amp;CHAR(10)&amp;'Мандатная (список)'!E479&amp;CHAR(10)&amp;'Мандатная (список)'!E480&amp;CHAR(10)&amp;'Мандатная (список)'!E481&amp;CHAR(10)&amp;'Мандатная (список)'!E482&amp;CHAR(10)&amp;'Мандатная (список)'!E483</f>
        <v>
</v>
      </c>
      <c r="F478" s="133" t="str">
        <f>'Мандатная (список)'!F478&amp;CHAR(10)&amp;'Мандатная (список)'!F479&amp;CHAR(10)&amp;'Мандатная (список)'!F480&amp;CHAR(10)&amp;'Мандатная (список)'!F481&amp;CHAR(10)&amp;'Мандатная (список)'!F482&amp;CHAR(10)&amp;'Мандатная (список)'!F483</f>
        <v>
</v>
      </c>
      <c r="G478" s="133" t="str">
        <f>'Мандатная (список)'!G478&amp;CHAR(10)&amp;'Мандатная (список)'!G479&amp;CHAR(10)&amp;'Мандатная (список)'!G480&amp;CHAR(10)&amp;'Мандатная (список)'!G481&amp;CHAR(10)&amp;'Мандатная (список)'!G482&amp;CHAR(10)&amp;'Мандатная (список)'!G483</f>
        <v>
</v>
      </c>
    </row>
    <row r="479" spans="1:7" ht="12.75">
      <c r="A479" s="134"/>
      <c r="B479" s="134"/>
      <c r="C479" s="136"/>
      <c r="D479" s="138"/>
      <c r="E479" s="134"/>
      <c r="F479" s="134"/>
      <c r="G479" s="134"/>
    </row>
    <row r="480" spans="1:7" ht="12.75">
      <c r="A480" s="134"/>
      <c r="B480" s="134"/>
      <c r="C480" s="136"/>
      <c r="D480" s="138"/>
      <c r="E480" s="134"/>
      <c r="F480" s="134"/>
      <c r="G480" s="134"/>
    </row>
    <row r="481" spans="1:7" ht="12.75">
      <c r="A481" s="134"/>
      <c r="B481" s="134"/>
      <c r="C481" s="136"/>
      <c r="D481" s="138"/>
      <c r="E481" s="134"/>
      <c r="F481" s="134"/>
      <c r="G481" s="134"/>
    </row>
    <row r="482" spans="1:7" ht="12.75">
      <c r="A482" s="134"/>
      <c r="B482" s="134"/>
      <c r="C482" s="136"/>
      <c r="D482" s="138"/>
      <c r="E482" s="134"/>
      <c r="F482" s="134"/>
      <c r="G482" s="134"/>
    </row>
    <row r="483" spans="1:7" ht="12.75">
      <c r="A483" s="134"/>
      <c r="B483" s="134"/>
      <c r="C483" s="137"/>
      <c r="D483" s="139"/>
      <c r="E483" s="134"/>
      <c r="F483" s="140"/>
      <c r="G483" s="134"/>
    </row>
    <row r="484" spans="1:7" ht="12.75" customHeight="1">
      <c r="A484" s="133">
        <f>'Мандатная (список)'!A484</f>
        <v>0</v>
      </c>
      <c r="B484" s="133">
        <f>'Мандатная (список)'!B484</f>
        <v>0</v>
      </c>
      <c r="C484" s="135" t="str">
        <f>'Мандатная (список)'!C484&amp;CHAR(10)&amp;'Мандатная (список)'!C485&amp;CHAR(10)&amp;'Мандатная (список)'!C486&amp;CHAR(10)&amp;'Мандатная (список)'!C487&amp;CHAR(10)&amp;'Мандатная (список)'!C488&amp;CHAR(10)&amp;'Мандатная (список)'!C489</f>
        <v>
</v>
      </c>
      <c r="D484" s="135" t="str">
        <f>'Мандатная (список)'!D484&amp;CHAR(10)&amp;'Мандатная (список)'!D485&amp;CHAR(10)&amp;'Мандатная (список)'!D486&amp;CHAR(10)&amp;'Мандатная (список)'!D487&amp;CHAR(10)&amp;'Мандатная (список)'!D488&amp;CHAR(10)&amp;'Мандатная (список)'!D489</f>
        <v>
</v>
      </c>
      <c r="E484" s="133" t="str">
        <f>'Мандатная (список)'!E484&amp;CHAR(10)&amp;'Мандатная (список)'!E485&amp;CHAR(10)&amp;'Мандатная (список)'!E486&amp;CHAR(10)&amp;'Мандатная (список)'!E487&amp;CHAR(10)&amp;'Мандатная (список)'!E488&amp;CHAR(10)&amp;'Мандатная (список)'!E489</f>
        <v>
</v>
      </c>
      <c r="F484" s="133" t="str">
        <f>'Мандатная (список)'!F484&amp;CHAR(10)&amp;'Мандатная (список)'!F485&amp;CHAR(10)&amp;'Мандатная (список)'!F486&amp;CHAR(10)&amp;'Мандатная (список)'!F487&amp;CHAR(10)&amp;'Мандатная (список)'!F488&amp;CHAR(10)&amp;'Мандатная (список)'!F489</f>
        <v>
</v>
      </c>
      <c r="G484" s="133" t="str">
        <f>'Мандатная (список)'!G484&amp;CHAR(10)&amp;'Мандатная (список)'!G485&amp;CHAR(10)&amp;'Мандатная (список)'!G486&amp;CHAR(10)&amp;'Мандатная (список)'!G487&amp;CHAR(10)&amp;'Мандатная (список)'!G488&amp;CHAR(10)&amp;'Мандатная (список)'!G489</f>
        <v>
</v>
      </c>
    </row>
    <row r="485" spans="1:7" ht="12.75">
      <c r="A485" s="134"/>
      <c r="B485" s="134"/>
      <c r="C485" s="136"/>
      <c r="D485" s="138"/>
      <c r="E485" s="134"/>
      <c r="F485" s="134"/>
      <c r="G485" s="134"/>
    </row>
    <row r="486" spans="1:7" ht="12.75">
      <c r="A486" s="134"/>
      <c r="B486" s="134"/>
      <c r="C486" s="136"/>
      <c r="D486" s="138"/>
      <c r="E486" s="134"/>
      <c r="F486" s="134"/>
      <c r="G486" s="134"/>
    </row>
    <row r="487" spans="1:7" ht="12.75">
      <c r="A487" s="134"/>
      <c r="B487" s="134"/>
      <c r="C487" s="136"/>
      <c r="D487" s="138"/>
      <c r="E487" s="134"/>
      <c r="F487" s="134"/>
      <c r="G487" s="134"/>
    </row>
    <row r="488" spans="1:7" ht="12.75">
      <c r="A488" s="134"/>
      <c r="B488" s="134"/>
      <c r="C488" s="136"/>
      <c r="D488" s="138"/>
      <c r="E488" s="134"/>
      <c r="F488" s="134"/>
      <c r="G488" s="134"/>
    </row>
    <row r="489" spans="1:7" ht="12.75">
      <c r="A489" s="134"/>
      <c r="B489" s="134"/>
      <c r="C489" s="137"/>
      <c r="D489" s="139"/>
      <c r="E489" s="134"/>
      <c r="F489" s="140"/>
      <c r="G489" s="134"/>
    </row>
    <row r="490" spans="1:7" ht="12.75" customHeight="1">
      <c r="A490" s="133">
        <f>'Мандатная (список)'!A490</f>
        <v>0</v>
      </c>
      <c r="B490" s="133">
        <f>'Мандатная (список)'!B490</f>
        <v>0</v>
      </c>
      <c r="C490" s="135" t="str">
        <f>'Мандатная (список)'!C490&amp;CHAR(10)&amp;'Мандатная (список)'!C491&amp;CHAR(10)&amp;'Мандатная (список)'!C492&amp;CHAR(10)&amp;'Мандатная (список)'!C493&amp;CHAR(10)&amp;'Мандатная (список)'!C494&amp;CHAR(10)&amp;'Мандатная (список)'!C495</f>
        <v>
</v>
      </c>
      <c r="D490" s="135" t="str">
        <f>'Мандатная (список)'!D490&amp;CHAR(10)&amp;'Мандатная (список)'!D491&amp;CHAR(10)&amp;'Мандатная (список)'!D492&amp;CHAR(10)&amp;'Мандатная (список)'!D493&amp;CHAR(10)&amp;'Мандатная (список)'!D494&amp;CHAR(10)&amp;'Мандатная (список)'!D495</f>
        <v>
</v>
      </c>
      <c r="E490" s="133" t="str">
        <f>'Мандатная (список)'!E490&amp;CHAR(10)&amp;'Мандатная (список)'!E491&amp;CHAR(10)&amp;'Мандатная (список)'!E492&amp;CHAR(10)&amp;'Мандатная (список)'!E493&amp;CHAR(10)&amp;'Мандатная (список)'!E494&amp;CHAR(10)&amp;'Мандатная (список)'!E495</f>
        <v>
</v>
      </c>
      <c r="F490" s="133" t="str">
        <f>'Мандатная (список)'!F490&amp;CHAR(10)&amp;'Мандатная (список)'!F491&amp;CHAR(10)&amp;'Мандатная (список)'!F492&amp;CHAR(10)&amp;'Мандатная (список)'!F493&amp;CHAR(10)&amp;'Мандатная (список)'!F494&amp;CHAR(10)&amp;'Мандатная (список)'!F495</f>
        <v>
</v>
      </c>
      <c r="G490" s="133" t="str">
        <f>'Мандатная (список)'!G490&amp;CHAR(10)&amp;'Мандатная (список)'!G491&amp;CHAR(10)&amp;'Мандатная (список)'!G492&amp;CHAR(10)&amp;'Мандатная (список)'!G493&amp;CHAR(10)&amp;'Мандатная (список)'!G494&amp;CHAR(10)&amp;'Мандатная (список)'!G495</f>
        <v>
</v>
      </c>
    </row>
    <row r="491" spans="1:7" ht="12.75">
      <c r="A491" s="134"/>
      <c r="B491" s="134"/>
      <c r="C491" s="136"/>
      <c r="D491" s="138"/>
      <c r="E491" s="134"/>
      <c r="F491" s="134"/>
      <c r="G491" s="134"/>
    </row>
    <row r="492" spans="1:7" ht="12.75">
      <c r="A492" s="134"/>
      <c r="B492" s="134"/>
      <c r="C492" s="136"/>
      <c r="D492" s="138"/>
      <c r="E492" s="134"/>
      <c r="F492" s="134"/>
      <c r="G492" s="134"/>
    </row>
    <row r="493" spans="1:7" ht="12.75">
      <c r="A493" s="134"/>
      <c r="B493" s="134"/>
      <c r="C493" s="136"/>
      <c r="D493" s="138"/>
      <c r="E493" s="134"/>
      <c r="F493" s="134"/>
      <c r="G493" s="134"/>
    </row>
    <row r="494" spans="1:7" ht="12.75">
      <c r="A494" s="134"/>
      <c r="B494" s="134"/>
      <c r="C494" s="136"/>
      <c r="D494" s="138"/>
      <c r="E494" s="134"/>
      <c r="F494" s="134"/>
      <c r="G494" s="134"/>
    </row>
    <row r="495" spans="1:7" ht="12.75">
      <c r="A495" s="134"/>
      <c r="B495" s="134"/>
      <c r="C495" s="137"/>
      <c r="D495" s="139"/>
      <c r="E495" s="134"/>
      <c r="F495" s="140"/>
      <c r="G495" s="134"/>
    </row>
    <row r="496" spans="1:7" ht="12.75" customHeight="1">
      <c r="A496" s="133">
        <f>'Мандатная (список)'!A496</f>
        <v>0</v>
      </c>
      <c r="B496" s="133">
        <f>'Мандатная (список)'!B496</f>
        <v>0</v>
      </c>
      <c r="C496" s="135" t="str">
        <f>'Мандатная (список)'!C496&amp;CHAR(10)&amp;'Мандатная (список)'!C497&amp;CHAR(10)&amp;'Мандатная (список)'!C498&amp;CHAR(10)&amp;'Мандатная (список)'!C499&amp;CHAR(10)&amp;'Мандатная (список)'!C500&amp;CHAR(10)&amp;'Мандатная (список)'!C501</f>
        <v>
</v>
      </c>
      <c r="D496" s="135" t="str">
        <f>'Мандатная (список)'!D496&amp;CHAR(10)&amp;'Мандатная (список)'!D497&amp;CHAR(10)&amp;'Мандатная (список)'!D498&amp;CHAR(10)&amp;'Мандатная (список)'!D499&amp;CHAR(10)&amp;'Мандатная (список)'!D500&amp;CHAR(10)&amp;'Мандатная (список)'!D501</f>
        <v>
</v>
      </c>
      <c r="E496" s="133" t="str">
        <f>'Мандатная (список)'!E496&amp;CHAR(10)&amp;'Мандатная (список)'!E497&amp;CHAR(10)&amp;'Мандатная (список)'!E498&amp;CHAR(10)&amp;'Мандатная (список)'!E499&amp;CHAR(10)&amp;'Мандатная (список)'!E500&amp;CHAR(10)&amp;'Мандатная (список)'!E501</f>
        <v>
</v>
      </c>
      <c r="F496" s="133" t="str">
        <f>'Мандатная (список)'!F496&amp;CHAR(10)&amp;'Мандатная (список)'!F497&amp;CHAR(10)&amp;'Мандатная (список)'!F498&amp;CHAR(10)&amp;'Мандатная (список)'!F499&amp;CHAR(10)&amp;'Мандатная (список)'!F500&amp;CHAR(10)&amp;'Мандатная (список)'!F501</f>
        <v>
</v>
      </c>
      <c r="G496" s="133" t="str">
        <f>'Мандатная (список)'!G496&amp;CHAR(10)&amp;'Мандатная (список)'!G497&amp;CHAR(10)&amp;'Мандатная (список)'!G498&amp;CHAR(10)&amp;'Мандатная (список)'!G499&amp;CHAR(10)&amp;'Мандатная (список)'!G500&amp;CHAR(10)&amp;'Мандатная (список)'!G501</f>
        <v>
</v>
      </c>
    </row>
    <row r="497" spans="1:7" ht="12.75">
      <c r="A497" s="134"/>
      <c r="B497" s="134"/>
      <c r="C497" s="136"/>
      <c r="D497" s="138"/>
      <c r="E497" s="134"/>
      <c r="F497" s="134"/>
      <c r="G497" s="134"/>
    </row>
    <row r="498" spans="1:7" ht="12.75">
      <c r="A498" s="134"/>
      <c r="B498" s="134"/>
      <c r="C498" s="136"/>
      <c r="D498" s="138"/>
      <c r="E498" s="134"/>
      <c r="F498" s="134"/>
      <c r="G498" s="134"/>
    </row>
    <row r="499" spans="1:7" ht="12.75">
      <c r="A499" s="134"/>
      <c r="B499" s="134"/>
      <c r="C499" s="136"/>
      <c r="D499" s="138"/>
      <c r="E499" s="134"/>
      <c r="F499" s="134"/>
      <c r="G499" s="134"/>
    </row>
    <row r="500" spans="1:7" ht="12.75">
      <c r="A500" s="134"/>
      <c r="B500" s="134"/>
      <c r="C500" s="136"/>
      <c r="D500" s="138"/>
      <c r="E500" s="134"/>
      <c r="F500" s="134"/>
      <c r="G500" s="134"/>
    </row>
    <row r="501" spans="1:7" ht="12.75">
      <c r="A501" s="134"/>
      <c r="B501" s="134"/>
      <c r="C501" s="137"/>
      <c r="D501" s="139"/>
      <c r="E501" s="134"/>
      <c r="F501" s="140"/>
      <c r="G501" s="134"/>
    </row>
    <row r="502" spans="1:7" ht="12.75" customHeight="1">
      <c r="A502" s="133">
        <f>'Мандатная (список)'!A502</f>
        <v>0</v>
      </c>
      <c r="B502" s="133">
        <f>'Мандатная (список)'!B502</f>
        <v>0</v>
      </c>
      <c r="C502" s="135" t="str">
        <f>'Мандатная (список)'!C502&amp;CHAR(10)&amp;'Мандатная (список)'!C503&amp;CHAR(10)&amp;'Мандатная (список)'!C504&amp;CHAR(10)&amp;'Мандатная (список)'!C505&amp;CHAR(10)&amp;'Мандатная (список)'!C506&amp;CHAR(10)&amp;'Мандатная (список)'!C507</f>
        <v>
</v>
      </c>
      <c r="D502" s="135" t="str">
        <f>'Мандатная (список)'!D502&amp;CHAR(10)&amp;'Мандатная (список)'!D503&amp;CHAR(10)&amp;'Мандатная (список)'!D504&amp;CHAR(10)&amp;'Мандатная (список)'!D505&amp;CHAR(10)&amp;'Мандатная (список)'!D506&amp;CHAR(10)&amp;'Мандатная (список)'!D507</f>
        <v>
</v>
      </c>
      <c r="E502" s="133" t="str">
        <f>'Мандатная (список)'!E502&amp;CHAR(10)&amp;'Мандатная (список)'!E503&amp;CHAR(10)&amp;'Мандатная (список)'!E504&amp;CHAR(10)&amp;'Мандатная (список)'!E505&amp;CHAR(10)&amp;'Мандатная (список)'!E506&amp;CHAR(10)&amp;'Мандатная (список)'!E507</f>
        <v>
</v>
      </c>
      <c r="F502" s="133" t="str">
        <f>'Мандатная (список)'!F502&amp;CHAR(10)&amp;'Мандатная (список)'!F503&amp;CHAR(10)&amp;'Мандатная (список)'!F504&amp;CHAR(10)&amp;'Мандатная (список)'!F505&amp;CHAR(10)&amp;'Мандатная (список)'!F506&amp;CHAR(10)&amp;'Мандатная (список)'!F507</f>
        <v>
</v>
      </c>
      <c r="G502" s="133" t="str">
        <f>'Мандатная (список)'!G502&amp;CHAR(10)&amp;'Мандатная (список)'!G503&amp;CHAR(10)&amp;'Мандатная (список)'!G504&amp;CHAR(10)&amp;'Мандатная (список)'!G505&amp;CHAR(10)&amp;'Мандатная (список)'!G506&amp;CHAR(10)&amp;'Мандатная (список)'!G507</f>
        <v>
</v>
      </c>
    </row>
    <row r="503" spans="1:7" ht="12.75">
      <c r="A503" s="134"/>
      <c r="B503" s="134"/>
      <c r="C503" s="136"/>
      <c r="D503" s="138"/>
      <c r="E503" s="134"/>
      <c r="F503" s="134"/>
      <c r="G503" s="134"/>
    </row>
    <row r="504" spans="1:7" ht="12.75">
      <c r="A504" s="134"/>
      <c r="B504" s="134"/>
      <c r="C504" s="136"/>
      <c r="D504" s="138"/>
      <c r="E504" s="134"/>
      <c r="F504" s="134"/>
      <c r="G504" s="134"/>
    </row>
    <row r="505" spans="1:7" ht="12.75">
      <c r="A505" s="134"/>
      <c r="B505" s="134"/>
      <c r="C505" s="136"/>
      <c r="D505" s="138"/>
      <c r="E505" s="134"/>
      <c r="F505" s="134"/>
      <c r="G505" s="134"/>
    </row>
    <row r="506" spans="1:7" ht="12.75">
      <c r="A506" s="134"/>
      <c r="B506" s="134"/>
      <c r="C506" s="136"/>
      <c r="D506" s="138"/>
      <c r="E506" s="134"/>
      <c r="F506" s="134"/>
      <c r="G506" s="134"/>
    </row>
    <row r="507" spans="1:7" ht="12.75">
      <c r="A507" s="134"/>
      <c r="B507" s="134"/>
      <c r="C507" s="137"/>
      <c r="D507" s="139"/>
      <c r="E507" s="134"/>
      <c r="F507" s="140"/>
      <c r="G507" s="134"/>
    </row>
    <row r="508" spans="1:7" ht="12.75" customHeight="1">
      <c r="A508" s="133">
        <f>'Мандатная (список)'!A508</f>
        <v>0</v>
      </c>
      <c r="B508" s="133">
        <f>'Мандатная (список)'!B508</f>
        <v>0</v>
      </c>
      <c r="C508" s="135" t="str">
        <f>'Мандатная (список)'!C508&amp;CHAR(10)&amp;'Мандатная (список)'!C509&amp;CHAR(10)&amp;'Мандатная (список)'!C510&amp;CHAR(10)&amp;'Мандатная (список)'!C511&amp;CHAR(10)&amp;'Мандатная (список)'!C512&amp;CHAR(10)&amp;'Мандатная (список)'!C513</f>
        <v>
</v>
      </c>
      <c r="D508" s="135" t="str">
        <f>'Мандатная (список)'!D508&amp;CHAR(10)&amp;'Мандатная (список)'!D509&amp;CHAR(10)&amp;'Мандатная (список)'!D510&amp;CHAR(10)&amp;'Мандатная (список)'!D511&amp;CHAR(10)&amp;'Мандатная (список)'!D512&amp;CHAR(10)&amp;'Мандатная (список)'!D513</f>
        <v>
</v>
      </c>
      <c r="E508" s="133" t="str">
        <f>'Мандатная (список)'!E508&amp;CHAR(10)&amp;'Мандатная (список)'!E509&amp;CHAR(10)&amp;'Мандатная (список)'!E510&amp;CHAR(10)&amp;'Мандатная (список)'!E511&amp;CHAR(10)&amp;'Мандатная (список)'!E512&amp;CHAR(10)&amp;'Мандатная (список)'!E513</f>
        <v>
</v>
      </c>
      <c r="F508" s="133" t="str">
        <f>'Мандатная (список)'!F508&amp;CHAR(10)&amp;'Мандатная (список)'!F509&amp;CHAR(10)&amp;'Мандатная (список)'!F510&amp;CHAR(10)&amp;'Мандатная (список)'!F511&amp;CHAR(10)&amp;'Мандатная (список)'!F512&amp;CHAR(10)&amp;'Мандатная (список)'!F513</f>
        <v>
</v>
      </c>
      <c r="G508" s="133" t="str">
        <f>'Мандатная (список)'!G508&amp;CHAR(10)&amp;'Мандатная (список)'!G509&amp;CHAR(10)&amp;'Мандатная (список)'!G510&amp;CHAR(10)&amp;'Мандатная (список)'!G511&amp;CHAR(10)&amp;'Мандатная (список)'!G512&amp;CHAR(10)&amp;'Мандатная (список)'!G513</f>
        <v>
</v>
      </c>
    </row>
    <row r="509" spans="1:7" ht="12.75">
      <c r="A509" s="134"/>
      <c r="B509" s="134"/>
      <c r="C509" s="136"/>
      <c r="D509" s="138"/>
      <c r="E509" s="134"/>
      <c r="F509" s="134"/>
      <c r="G509" s="134"/>
    </row>
    <row r="510" spans="1:7" ht="12.75">
      <c r="A510" s="134"/>
      <c r="B510" s="134"/>
      <c r="C510" s="136"/>
      <c r="D510" s="138"/>
      <c r="E510" s="134"/>
      <c r="F510" s="134"/>
      <c r="G510" s="134"/>
    </row>
    <row r="511" spans="1:7" ht="12.75">
      <c r="A511" s="134"/>
      <c r="B511" s="134"/>
      <c r="C511" s="136"/>
      <c r="D511" s="138"/>
      <c r="E511" s="134"/>
      <c r="F511" s="134"/>
      <c r="G511" s="134"/>
    </row>
    <row r="512" spans="1:7" ht="12.75">
      <c r="A512" s="134"/>
      <c r="B512" s="134"/>
      <c r="C512" s="136"/>
      <c r="D512" s="138"/>
      <c r="E512" s="134"/>
      <c r="F512" s="134"/>
      <c r="G512" s="134"/>
    </row>
    <row r="513" spans="1:7" ht="12.75">
      <c r="A513" s="134"/>
      <c r="B513" s="134"/>
      <c r="C513" s="137"/>
      <c r="D513" s="139"/>
      <c r="E513" s="134"/>
      <c r="F513" s="140"/>
      <c r="G513" s="134"/>
    </row>
    <row r="514" spans="1:7" ht="12.75" customHeight="1">
      <c r="A514" s="133">
        <f>'Мандатная (список)'!A514</f>
        <v>0</v>
      </c>
      <c r="B514" s="133">
        <f>'Мандатная (список)'!B514</f>
        <v>0</v>
      </c>
      <c r="C514" s="135" t="str">
        <f>'Мандатная (список)'!C514&amp;CHAR(10)&amp;'Мандатная (список)'!C515&amp;CHAR(10)&amp;'Мандатная (список)'!C516&amp;CHAR(10)&amp;'Мандатная (список)'!C517&amp;CHAR(10)&amp;'Мандатная (список)'!C518&amp;CHAR(10)&amp;'Мандатная (список)'!C519</f>
        <v>
</v>
      </c>
      <c r="D514" s="135" t="str">
        <f>'Мандатная (список)'!D514&amp;CHAR(10)&amp;'Мандатная (список)'!D515&amp;CHAR(10)&amp;'Мандатная (список)'!D516&amp;CHAR(10)&amp;'Мандатная (список)'!D517&amp;CHAR(10)&amp;'Мандатная (список)'!D518&amp;CHAR(10)&amp;'Мандатная (список)'!D519</f>
        <v>
</v>
      </c>
      <c r="E514" s="133" t="str">
        <f>'Мандатная (список)'!E514&amp;CHAR(10)&amp;'Мандатная (список)'!E515&amp;CHAR(10)&amp;'Мандатная (список)'!E516&amp;CHAR(10)&amp;'Мандатная (список)'!E517&amp;CHAR(10)&amp;'Мандатная (список)'!E518&amp;CHAR(10)&amp;'Мандатная (список)'!E519</f>
        <v>
</v>
      </c>
      <c r="F514" s="133" t="str">
        <f>'Мандатная (список)'!F514&amp;CHAR(10)&amp;'Мандатная (список)'!F515&amp;CHAR(10)&amp;'Мандатная (список)'!F516&amp;CHAR(10)&amp;'Мандатная (список)'!F517&amp;CHAR(10)&amp;'Мандатная (список)'!F518&amp;CHAR(10)&amp;'Мандатная (список)'!F519</f>
        <v>
</v>
      </c>
      <c r="G514" s="133" t="str">
        <f>'Мандатная (список)'!G514&amp;CHAR(10)&amp;'Мандатная (список)'!G515&amp;CHAR(10)&amp;'Мандатная (список)'!G516&amp;CHAR(10)&amp;'Мандатная (список)'!G517&amp;CHAR(10)&amp;'Мандатная (список)'!G518&amp;CHAR(10)&amp;'Мандатная (список)'!G519</f>
        <v>
</v>
      </c>
    </row>
    <row r="515" spans="1:7" ht="12.75">
      <c r="A515" s="134"/>
      <c r="B515" s="134"/>
      <c r="C515" s="136"/>
      <c r="D515" s="138"/>
      <c r="E515" s="134"/>
      <c r="F515" s="134"/>
      <c r="G515" s="134"/>
    </row>
    <row r="516" spans="1:7" ht="12.75">
      <c r="A516" s="134"/>
      <c r="B516" s="134"/>
      <c r="C516" s="136"/>
      <c r="D516" s="138"/>
      <c r="E516" s="134"/>
      <c r="F516" s="134"/>
      <c r="G516" s="134"/>
    </row>
    <row r="517" spans="1:7" ht="12.75">
      <c r="A517" s="134"/>
      <c r="B517" s="134"/>
      <c r="C517" s="136"/>
      <c r="D517" s="138"/>
      <c r="E517" s="134"/>
      <c r="F517" s="134"/>
      <c r="G517" s="134"/>
    </row>
    <row r="518" spans="1:7" ht="12.75">
      <c r="A518" s="134"/>
      <c r="B518" s="134"/>
      <c r="C518" s="136"/>
      <c r="D518" s="138"/>
      <c r="E518" s="134"/>
      <c r="F518" s="134"/>
      <c r="G518" s="134"/>
    </row>
    <row r="519" spans="1:7" ht="12.75">
      <c r="A519" s="134"/>
      <c r="B519" s="134"/>
      <c r="C519" s="137"/>
      <c r="D519" s="139"/>
      <c r="E519" s="134"/>
      <c r="F519" s="140"/>
      <c r="G519" s="134"/>
    </row>
    <row r="520" spans="1:7" ht="12.75" customHeight="1">
      <c r="A520" s="133">
        <f>'Мандатная (список)'!A520</f>
        <v>0</v>
      </c>
      <c r="B520" s="133">
        <f>'Мандатная (список)'!B520</f>
        <v>0</v>
      </c>
      <c r="C520" s="135" t="str">
        <f>'Мандатная (список)'!C520&amp;CHAR(10)&amp;'Мандатная (список)'!C521&amp;CHAR(10)&amp;'Мандатная (список)'!C522&amp;CHAR(10)&amp;'Мандатная (список)'!C523&amp;CHAR(10)&amp;'Мандатная (список)'!C524&amp;CHAR(10)&amp;'Мандатная (список)'!C525</f>
        <v>
</v>
      </c>
      <c r="D520" s="135" t="str">
        <f>'Мандатная (список)'!D520&amp;CHAR(10)&amp;'Мандатная (список)'!D521&amp;CHAR(10)&amp;'Мандатная (список)'!D522&amp;CHAR(10)&amp;'Мандатная (список)'!D523&amp;CHAR(10)&amp;'Мандатная (список)'!D524&amp;CHAR(10)&amp;'Мандатная (список)'!D525</f>
        <v>
</v>
      </c>
      <c r="E520" s="133" t="str">
        <f>'Мандатная (список)'!E520&amp;CHAR(10)&amp;'Мандатная (список)'!E521&amp;CHAR(10)&amp;'Мандатная (список)'!E522&amp;CHAR(10)&amp;'Мандатная (список)'!E523&amp;CHAR(10)&amp;'Мандатная (список)'!E524&amp;CHAR(10)&amp;'Мандатная (список)'!E525</f>
        <v>
</v>
      </c>
      <c r="F520" s="133" t="str">
        <f>'Мандатная (список)'!F520&amp;CHAR(10)&amp;'Мандатная (список)'!F521&amp;CHAR(10)&amp;'Мандатная (список)'!F522&amp;CHAR(10)&amp;'Мандатная (список)'!F523&amp;CHAR(10)&amp;'Мандатная (список)'!F524&amp;CHAR(10)&amp;'Мандатная (список)'!F525</f>
        <v>
</v>
      </c>
      <c r="G520" s="133" t="str">
        <f>'Мандатная (список)'!G520&amp;CHAR(10)&amp;'Мандатная (список)'!G521&amp;CHAR(10)&amp;'Мандатная (список)'!G522&amp;CHAR(10)&amp;'Мандатная (список)'!G523&amp;CHAR(10)&amp;'Мандатная (список)'!G524&amp;CHAR(10)&amp;'Мандатная (список)'!G525</f>
        <v>
</v>
      </c>
    </row>
    <row r="521" spans="1:7" ht="12.75">
      <c r="A521" s="134"/>
      <c r="B521" s="134"/>
      <c r="C521" s="136"/>
      <c r="D521" s="138"/>
      <c r="E521" s="134"/>
      <c r="F521" s="134"/>
      <c r="G521" s="134"/>
    </row>
    <row r="522" spans="1:7" ht="12.75">
      <c r="A522" s="134"/>
      <c r="B522" s="134"/>
      <c r="C522" s="136"/>
      <c r="D522" s="138"/>
      <c r="E522" s="134"/>
      <c r="F522" s="134"/>
      <c r="G522" s="134"/>
    </row>
    <row r="523" spans="1:7" ht="12.75">
      <c r="A523" s="134"/>
      <c r="B523" s="134"/>
      <c r="C523" s="136"/>
      <c r="D523" s="138"/>
      <c r="E523" s="134"/>
      <c r="F523" s="134"/>
      <c r="G523" s="134"/>
    </row>
    <row r="524" spans="1:7" ht="12.75">
      <c r="A524" s="134"/>
      <c r="B524" s="134"/>
      <c r="C524" s="136"/>
      <c r="D524" s="138"/>
      <c r="E524" s="134"/>
      <c r="F524" s="134"/>
      <c r="G524" s="134"/>
    </row>
    <row r="525" spans="1:7" ht="12.75">
      <c r="A525" s="134"/>
      <c r="B525" s="134"/>
      <c r="C525" s="137"/>
      <c r="D525" s="139"/>
      <c r="E525" s="134"/>
      <c r="F525" s="140"/>
      <c r="G525" s="134"/>
    </row>
    <row r="526" spans="1:7" ht="12.75" customHeight="1">
      <c r="A526" s="133">
        <f>'Мандатная (список)'!A526</f>
        <v>0</v>
      </c>
      <c r="B526" s="133">
        <f>'Мандатная (список)'!B526</f>
        <v>0</v>
      </c>
      <c r="C526" s="135" t="str">
        <f>'Мандатная (список)'!C526&amp;CHAR(10)&amp;'Мандатная (список)'!C527&amp;CHAR(10)&amp;'Мандатная (список)'!C528&amp;CHAR(10)&amp;'Мандатная (список)'!C529&amp;CHAR(10)&amp;'Мандатная (список)'!C530&amp;CHAR(10)&amp;'Мандатная (список)'!C531</f>
        <v>
</v>
      </c>
      <c r="D526" s="135" t="str">
        <f>'Мандатная (список)'!D526&amp;CHAR(10)&amp;'Мандатная (список)'!D527&amp;CHAR(10)&amp;'Мандатная (список)'!D528&amp;CHAR(10)&amp;'Мандатная (список)'!D529&amp;CHAR(10)&amp;'Мандатная (список)'!D530&amp;CHAR(10)&amp;'Мандатная (список)'!D531</f>
        <v>
</v>
      </c>
      <c r="E526" s="133" t="str">
        <f>'Мандатная (список)'!E526&amp;CHAR(10)&amp;'Мандатная (список)'!E527&amp;CHAR(10)&amp;'Мандатная (список)'!E528&amp;CHAR(10)&amp;'Мандатная (список)'!E529&amp;CHAR(10)&amp;'Мандатная (список)'!E530&amp;CHAR(10)&amp;'Мандатная (список)'!E531</f>
        <v>
</v>
      </c>
      <c r="F526" s="133" t="str">
        <f>'Мандатная (список)'!F526&amp;CHAR(10)&amp;'Мандатная (список)'!F527&amp;CHAR(10)&amp;'Мандатная (список)'!F528&amp;CHAR(10)&amp;'Мандатная (список)'!F529&amp;CHAR(10)&amp;'Мандатная (список)'!F530&amp;CHAR(10)&amp;'Мандатная (список)'!F531</f>
        <v>
</v>
      </c>
      <c r="G526" s="133" t="str">
        <f>'Мандатная (список)'!G526&amp;CHAR(10)&amp;'Мандатная (список)'!G527&amp;CHAR(10)&amp;'Мандатная (список)'!G528&amp;CHAR(10)&amp;'Мандатная (список)'!G529&amp;CHAR(10)&amp;'Мандатная (список)'!G530&amp;CHAR(10)&amp;'Мандатная (список)'!G531</f>
        <v>
</v>
      </c>
    </row>
    <row r="527" spans="1:7" ht="12.75">
      <c r="A527" s="134"/>
      <c r="B527" s="134"/>
      <c r="C527" s="136"/>
      <c r="D527" s="138"/>
      <c r="E527" s="134"/>
      <c r="F527" s="134"/>
      <c r="G527" s="134"/>
    </row>
    <row r="528" spans="1:7" ht="12.75">
      <c r="A528" s="134"/>
      <c r="B528" s="134"/>
      <c r="C528" s="136"/>
      <c r="D528" s="138"/>
      <c r="E528" s="134"/>
      <c r="F528" s="134"/>
      <c r="G528" s="134"/>
    </row>
    <row r="529" spans="1:7" ht="12.75">
      <c r="A529" s="134"/>
      <c r="B529" s="134"/>
      <c r="C529" s="136"/>
      <c r="D529" s="138"/>
      <c r="E529" s="134"/>
      <c r="F529" s="134"/>
      <c r="G529" s="134"/>
    </row>
    <row r="530" spans="1:7" ht="12.75">
      <c r="A530" s="134"/>
      <c r="B530" s="134"/>
      <c r="C530" s="136"/>
      <c r="D530" s="138"/>
      <c r="E530" s="134"/>
      <c r="F530" s="134"/>
      <c r="G530" s="134"/>
    </row>
    <row r="531" spans="1:7" ht="12.75">
      <c r="A531" s="134"/>
      <c r="B531" s="134"/>
      <c r="C531" s="137"/>
      <c r="D531" s="139"/>
      <c r="E531" s="134"/>
      <c r="F531" s="140"/>
      <c r="G531" s="134"/>
    </row>
    <row r="532" spans="1:7" ht="12.75" customHeight="1">
      <c r="A532" s="133">
        <f>'Мандатная (список)'!A532</f>
        <v>0</v>
      </c>
      <c r="B532" s="133">
        <f>'Мандатная (список)'!B532</f>
        <v>0</v>
      </c>
      <c r="C532" s="135" t="str">
        <f>'Мандатная (список)'!C532&amp;CHAR(10)&amp;'Мандатная (список)'!C533&amp;CHAR(10)&amp;'Мандатная (список)'!C534&amp;CHAR(10)&amp;'Мандатная (список)'!C535&amp;CHAR(10)&amp;'Мандатная (список)'!C536&amp;CHAR(10)&amp;'Мандатная (список)'!C537</f>
        <v>
</v>
      </c>
      <c r="D532" s="135" t="str">
        <f>'Мандатная (список)'!D532&amp;CHAR(10)&amp;'Мандатная (список)'!D533&amp;CHAR(10)&amp;'Мандатная (список)'!D534&amp;CHAR(10)&amp;'Мандатная (список)'!D535&amp;CHAR(10)&amp;'Мандатная (список)'!D536&amp;CHAR(10)&amp;'Мандатная (список)'!D537</f>
        <v>
</v>
      </c>
      <c r="E532" s="133" t="str">
        <f>'Мандатная (список)'!E532&amp;CHAR(10)&amp;'Мандатная (список)'!E533&amp;CHAR(10)&amp;'Мандатная (список)'!E534&amp;CHAR(10)&amp;'Мандатная (список)'!E535&amp;CHAR(10)&amp;'Мандатная (список)'!E536&amp;CHAR(10)&amp;'Мандатная (список)'!E537</f>
        <v>
</v>
      </c>
      <c r="F532" s="133" t="str">
        <f>'Мандатная (список)'!F532&amp;CHAR(10)&amp;'Мандатная (список)'!F533&amp;CHAR(10)&amp;'Мандатная (список)'!F534&amp;CHAR(10)&amp;'Мандатная (список)'!F535&amp;CHAR(10)&amp;'Мандатная (список)'!F536&amp;CHAR(10)&amp;'Мандатная (список)'!F537</f>
        <v>
</v>
      </c>
      <c r="G532" s="133" t="str">
        <f>'Мандатная (список)'!G532&amp;CHAR(10)&amp;'Мандатная (список)'!G533&amp;CHAR(10)&amp;'Мандатная (список)'!G534&amp;CHAR(10)&amp;'Мандатная (список)'!G535&amp;CHAR(10)&amp;'Мандатная (список)'!G536&amp;CHAR(10)&amp;'Мандатная (список)'!G537</f>
        <v>
</v>
      </c>
    </row>
    <row r="533" spans="1:7" ht="12.75">
      <c r="A533" s="134"/>
      <c r="B533" s="134"/>
      <c r="C533" s="136"/>
      <c r="D533" s="138"/>
      <c r="E533" s="134"/>
      <c r="F533" s="134"/>
      <c r="G533" s="134"/>
    </row>
    <row r="534" spans="1:7" ht="12.75">
      <c r="A534" s="134"/>
      <c r="B534" s="134"/>
      <c r="C534" s="136"/>
      <c r="D534" s="138"/>
      <c r="E534" s="134"/>
      <c r="F534" s="134"/>
      <c r="G534" s="134"/>
    </row>
    <row r="535" spans="1:7" ht="12.75">
      <c r="A535" s="134"/>
      <c r="B535" s="134"/>
      <c r="C535" s="136"/>
      <c r="D535" s="138"/>
      <c r="E535" s="134"/>
      <c r="F535" s="134"/>
      <c r="G535" s="134"/>
    </row>
    <row r="536" spans="1:7" ht="12.75">
      <c r="A536" s="134"/>
      <c r="B536" s="134"/>
      <c r="C536" s="136"/>
      <c r="D536" s="138"/>
      <c r="E536" s="134"/>
      <c r="F536" s="134"/>
      <c r="G536" s="134"/>
    </row>
    <row r="537" spans="1:7" ht="12.75">
      <c r="A537" s="134"/>
      <c r="B537" s="134"/>
      <c r="C537" s="137"/>
      <c r="D537" s="139"/>
      <c r="E537" s="134"/>
      <c r="F537" s="140"/>
      <c r="G537" s="134"/>
    </row>
    <row r="538" spans="1:7" ht="12.75" customHeight="1">
      <c r="A538" s="133">
        <f>'Мандатная (список)'!A538</f>
        <v>0</v>
      </c>
      <c r="B538" s="133">
        <f>'Мандатная (список)'!B538</f>
        <v>0</v>
      </c>
      <c r="C538" s="135" t="str">
        <f>'Мандатная (список)'!C538&amp;CHAR(10)&amp;'Мандатная (список)'!C539&amp;CHAR(10)&amp;'Мандатная (список)'!C540&amp;CHAR(10)&amp;'Мандатная (список)'!C541&amp;CHAR(10)&amp;'Мандатная (список)'!C542&amp;CHAR(10)&amp;'Мандатная (список)'!C543</f>
        <v>
</v>
      </c>
      <c r="D538" s="135" t="str">
        <f>'Мандатная (список)'!D538&amp;CHAR(10)&amp;'Мандатная (список)'!D539&amp;CHAR(10)&amp;'Мандатная (список)'!D540&amp;CHAR(10)&amp;'Мандатная (список)'!D541&amp;CHAR(10)&amp;'Мандатная (список)'!D542&amp;CHAR(10)&amp;'Мандатная (список)'!D543</f>
        <v>
</v>
      </c>
      <c r="E538" s="133" t="str">
        <f>'Мандатная (список)'!E538&amp;CHAR(10)&amp;'Мандатная (список)'!E539&amp;CHAR(10)&amp;'Мандатная (список)'!E540&amp;CHAR(10)&amp;'Мандатная (список)'!E541&amp;CHAR(10)&amp;'Мандатная (список)'!E542&amp;CHAR(10)&amp;'Мандатная (список)'!E543</f>
        <v>
</v>
      </c>
      <c r="F538" s="133" t="str">
        <f>'Мандатная (список)'!F538&amp;CHAR(10)&amp;'Мандатная (список)'!F539&amp;CHAR(10)&amp;'Мандатная (список)'!F540&amp;CHAR(10)&amp;'Мандатная (список)'!F541&amp;CHAR(10)&amp;'Мандатная (список)'!F542&amp;CHAR(10)&amp;'Мандатная (список)'!F543</f>
        <v>
</v>
      </c>
      <c r="G538" s="133" t="str">
        <f>'Мандатная (список)'!G538&amp;CHAR(10)&amp;'Мандатная (список)'!G539&amp;CHAR(10)&amp;'Мандатная (список)'!G540&amp;CHAR(10)&amp;'Мандатная (список)'!G541&amp;CHAR(10)&amp;'Мандатная (список)'!G542&amp;CHAR(10)&amp;'Мандатная (список)'!G543</f>
        <v>
</v>
      </c>
    </row>
    <row r="539" spans="1:7" ht="12.75">
      <c r="A539" s="134"/>
      <c r="B539" s="134"/>
      <c r="C539" s="136"/>
      <c r="D539" s="138"/>
      <c r="E539" s="134"/>
      <c r="F539" s="134"/>
      <c r="G539" s="134"/>
    </row>
    <row r="540" spans="1:7" ht="12.75">
      <c r="A540" s="134"/>
      <c r="B540" s="134"/>
      <c r="C540" s="136"/>
      <c r="D540" s="138"/>
      <c r="E540" s="134"/>
      <c r="F540" s="134"/>
      <c r="G540" s="134"/>
    </row>
    <row r="541" spans="1:7" ht="12.75">
      <c r="A541" s="134"/>
      <c r="B541" s="134"/>
      <c r="C541" s="136"/>
      <c r="D541" s="138"/>
      <c r="E541" s="134"/>
      <c r="F541" s="134"/>
      <c r="G541" s="134"/>
    </row>
    <row r="542" spans="1:7" ht="12.75">
      <c r="A542" s="134"/>
      <c r="B542" s="134"/>
      <c r="C542" s="136"/>
      <c r="D542" s="138"/>
      <c r="E542" s="134"/>
      <c r="F542" s="134"/>
      <c r="G542" s="134"/>
    </row>
    <row r="543" spans="1:7" ht="12.75">
      <c r="A543" s="134"/>
      <c r="B543" s="134"/>
      <c r="C543" s="137"/>
      <c r="D543" s="139"/>
      <c r="E543" s="134"/>
      <c r="F543" s="140"/>
      <c r="G543" s="134"/>
    </row>
    <row r="544" spans="1:7" ht="12.75" customHeight="1">
      <c r="A544" s="133">
        <f>'Мандатная (список)'!A544</f>
        <v>0</v>
      </c>
      <c r="B544" s="133">
        <f>'Мандатная (список)'!B544</f>
        <v>0</v>
      </c>
      <c r="C544" s="135" t="str">
        <f>'Мандатная (список)'!C544&amp;CHAR(10)&amp;'Мандатная (список)'!C545&amp;CHAR(10)&amp;'Мандатная (список)'!C546&amp;CHAR(10)&amp;'Мандатная (список)'!C547&amp;CHAR(10)&amp;'Мандатная (список)'!C548&amp;CHAR(10)&amp;'Мандатная (список)'!C549</f>
        <v>
</v>
      </c>
      <c r="D544" s="135" t="str">
        <f>'Мандатная (список)'!D544&amp;CHAR(10)&amp;'Мандатная (список)'!D545&amp;CHAR(10)&amp;'Мандатная (список)'!D546&amp;CHAR(10)&amp;'Мандатная (список)'!D547&amp;CHAR(10)&amp;'Мандатная (список)'!D548&amp;CHAR(10)&amp;'Мандатная (список)'!D549</f>
        <v>
</v>
      </c>
      <c r="E544" s="133" t="str">
        <f>'Мандатная (список)'!E544&amp;CHAR(10)&amp;'Мандатная (список)'!E545&amp;CHAR(10)&amp;'Мандатная (список)'!E546&amp;CHAR(10)&amp;'Мандатная (список)'!E547&amp;CHAR(10)&amp;'Мандатная (список)'!E548&amp;CHAR(10)&amp;'Мандатная (список)'!E549</f>
        <v>
</v>
      </c>
      <c r="F544" s="133" t="str">
        <f>'Мандатная (список)'!F544&amp;CHAR(10)&amp;'Мандатная (список)'!F545&amp;CHAR(10)&amp;'Мандатная (список)'!F546&amp;CHAR(10)&amp;'Мандатная (список)'!F547&amp;CHAR(10)&amp;'Мандатная (список)'!F548&amp;CHAR(10)&amp;'Мандатная (список)'!F549</f>
        <v>
</v>
      </c>
      <c r="G544" s="133" t="str">
        <f>'Мандатная (список)'!G544&amp;CHAR(10)&amp;'Мандатная (список)'!G545&amp;CHAR(10)&amp;'Мандатная (список)'!G546&amp;CHAR(10)&amp;'Мандатная (список)'!G547&amp;CHAR(10)&amp;'Мандатная (список)'!G548&amp;CHAR(10)&amp;'Мандатная (список)'!G549</f>
        <v>
</v>
      </c>
    </row>
    <row r="545" spans="1:7" ht="12.75">
      <c r="A545" s="134"/>
      <c r="B545" s="134"/>
      <c r="C545" s="136"/>
      <c r="D545" s="138"/>
      <c r="E545" s="134"/>
      <c r="F545" s="134"/>
      <c r="G545" s="134"/>
    </row>
    <row r="546" spans="1:7" ht="12.75">
      <c r="A546" s="134"/>
      <c r="B546" s="134"/>
      <c r="C546" s="136"/>
      <c r="D546" s="138"/>
      <c r="E546" s="134"/>
      <c r="F546" s="134"/>
      <c r="G546" s="134"/>
    </row>
    <row r="547" spans="1:7" ht="12.75">
      <c r="A547" s="134"/>
      <c r="B547" s="134"/>
      <c r="C547" s="136"/>
      <c r="D547" s="138"/>
      <c r="E547" s="134"/>
      <c r="F547" s="134"/>
      <c r="G547" s="134"/>
    </row>
    <row r="548" spans="1:7" ht="12.75">
      <c r="A548" s="134"/>
      <c r="B548" s="134"/>
      <c r="C548" s="136"/>
      <c r="D548" s="138"/>
      <c r="E548" s="134"/>
      <c r="F548" s="134"/>
      <c r="G548" s="134"/>
    </row>
    <row r="549" spans="1:7" ht="12.75">
      <c r="A549" s="134"/>
      <c r="B549" s="134"/>
      <c r="C549" s="137"/>
      <c r="D549" s="139"/>
      <c r="E549" s="134"/>
      <c r="F549" s="134"/>
      <c r="G549" s="134"/>
    </row>
    <row r="550" spans="1:7" ht="3" customHeight="1">
      <c r="A550" s="85"/>
      <c r="B550" s="85"/>
      <c r="C550" s="85"/>
      <c r="D550" s="85"/>
      <c r="E550" s="86"/>
      <c r="F550" s="85"/>
      <c r="G550" s="85"/>
    </row>
  </sheetData>
  <sheetProtection/>
  <autoFilter ref="A9:G9"/>
  <mergeCells count="630">
    <mergeCell ref="B544:B549"/>
    <mergeCell ref="B508:B513"/>
    <mergeCell ref="B514:B519"/>
    <mergeCell ref="B520:B525"/>
    <mergeCell ref="B526:B531"/>
    <mergeCell ref="B532:B537"/>
    <mergeCell ref="B538:B543"/>
    <mergeCell ref="B460:B465"/>
    <mergeCell ref="B466:B471"/>
    <mergeCell ref="B472:B477"/>
    <mergeCell ref="B478:B483"/>
    <mergeCell ref="B484:B489"/>
    <mergeCell ref="B490:B495"/>
    <mergeCell ref="A274:A279"/>
    <mergeCell ref="C274:C279"/>
    <mergeCell ref="D274:D279"/>
    <mergeCell ref="F274:F279"/>
    <mergeCell ref="E274:E279"/>
    <mergeCell ref="G274:G279"/>
    <mergeCell ref="B274:B279"/>
    <mergeCell ref="A268:A273"/>
    <mergeCell ref="C268:C273"/>
    <mergeCell ref="D268:D273"/>
    <mergeCell ref="F268:F273"/>
    <mergeCell ref="E268:E273"/>
    <mergeCell ref="G268:G273"/>
    <mergeCell ref="B268:B273"/>
    <mergeCell ref="A262:A267"/>
    <mergeCell ref="C262:C267"/>
    <mergeCell ref="D262:D267"/>
    <mergeCell ref="F262:F267"/>
    <mergeCell ref="E262:E267"/>
    <mergeCell ref="G262:G267"/>
    <mergeCell ref="B262:B267"/>
    <mergeCell ref="A256:A261"/>
    <mergeCell ref="C256:C261"/>
    <mergeCell ref="D256:D261"/>
    <mergeCell ref="F256:F261"/>
    <mergeCell ref="E256:E261"/>
    <mergeCell ref="G256:G261"/>
    <mergeCell ref="B256:B261"/>
    <mergeCell ref="A250:A255"/>
    <mergeCell ref="C250:C255"/>
    <mergeCell ref="D250:D255"/>
    <mergeCell ref="F250:F255"/>
    <mergeCell ref="E250:E255"/>
    <mergeCell ref="G250:G255"/>
    <mergeCell ref="B250:B255"/>
    <mergeCell ref="A244:A249"/>
    <mergeCell ref="C244:C249"/>
    <mergeCell ref="D244:D249"/>
    <mergeCell ref="F244:F249"/>
    <mergeCell ref="E244:E249"/>
    <mergeCell ref="G244:G249"/>
    <mergeCell ref="B244:B249"/>
    <mergeCell ref="A238:A243"/>
    <mergeCell ref="C238:C243"/>
    <mergeCell ref="D238:D243"/>
    <mergeCell ref="F238:F243"/>
    <mergeCell ref="E238:E243"/>
    <mergeCell ref="G238:G243"/>
    <mergeCell ref="B238:B243"/>
    <mergeCell ref="A232:A237"/>
    <mergeCell ref="C232:C237"/>
    <mergeCell ref="D232:D237"/>
    <mergeCell ref="F232:F237"/>
    <mergeCell ref="E232:E237"/>
    <mergeCell ref="G232:G237"/>
    <mergeCell ref="B232:B237"/>
    <mergeCell ref="A226:A231"/>
    <mergeCell ref="C226:C231"/>
    <mergeCell ref="D226:D231"/>
    <mergeCell ref="F226:F231"/>
    <mergeCell ref="E226:E231"/>
    <mergeCell ref="G226:G231"/>
    <mergeCell ref="B226:B231"/>
    <mergeCell ref="A220:A225"/>
    <mergeCell ref="C220:C225"/>
    <mergeCell ref="D220:D225"/>
    <mergeCell ref="F220:F225"/>
    <mergeCell ref="E220:E225"/>
    <mergeCell ref="G220:G225"/>
    <mergeCell ref="B220:B225"/>
    <mergeCell ref="A214:A219"/>
    <mergeCell ref="C214:C219"/>
    <mergeCell ref="D214:D219"/>
    <mergeCell ref="F214:F219"/>
    <mergeCell ref="E214:E219"/>
    <mergeCell ref="G214:G219"/>
    <mergeCell ref="B214:B219"/>
    <mergeCell ref="A208:A213"/>
    <mergeCell ref="C208:C213"/>
    <mergeCell ref="D208:D213"/>
    <mergeCell ref="F208:F213"/>
    <mergeCell ref="E208:E213"/>
    <mergeCell ref="G208:G213"/>
    <mergeCell ref="B208:B213"/>
    <mergeCell ref="A202:A207"/>
    <mergeCell ref="C202:C207"/>
    <mergeCell ref="D202:D207"/>
    <mergeCell ref="F202:F207"/>
    <mergeCell ref="E202:E207"/>
    <mergeCell ref="G202:G207"/>
    <mergeCell ref="B202:B207"/>
    <mergeCell ref="A196:A201"/>
    <mergeCell ref="C196:C201"/>
    <mergeCell ref="D196:D201"/>
    <mergeCell ref="F196:F201"/>
    <mergeCell ref="E196:E201"/>
    <mergeCell ref="G196:G201"/>
    <mergeCell ref="B196:B201"/>
    <mergeCell ref="A190:A195"/>
    <mergeCell ref="C190:C195"/>
    <mergeCell ref="D190:D195"/>
    <mergeCell ref="F190:F195"/>
    <mergeCell ref="E190:E195"/>
    <mergeCell ref="G190:G195"/>
    <mergeCell ref="B190:B195"/>
    <mergeCell ref="A184:A189"/>
    <mergeCell ref="C184:C189"/>
    <mergeCell ref="D184:D189"/>
    <mergeCell ref="F184:F189"/>
    <mergeCell ref="E184:E189"/>
    <mergeCell ref="G184:G189"/>
    <mergeCell ref="B184:B189"/>
    <mergeCell ref="A178:A183"/>
    <mergeCell ref="C178:C183"/>
    <mergeCell ref="D178:D183"/>
    <mergeCell ref="F178:F183"/>
    <mergeCell ref="E178:E183"/>
    <mergeCell ref="G178:G183"/>
    <mergeCell ref="B178:B183"/>
    <mergeCell ref="A172:A177"/>
    <mergeCell ref="C172:C177"/>
    <mergeCell ref="D172:D177"/>
    <mergeCell ref="F172:F177"/>
    <mergeCell ref="E172:E177"/>
    <mergeCell ref="G172:G177"/>
    <mergeCell ref="B172:B177"/>
    <mergeCell ref="A166:A171"/>
    <mergeCell ref="C166:C171"/>
    <mergeCell ref="D166:D171"/>
    <mergeCell ref="F166:F171"/>
    <mergeCell ref="E166:E171"/>
    <mergeCell ref="G166:G171"/>
    <mergeCell ref="B166:B171"/>
    <mergeCell ref="A160:A165"/>
    <mergeCell ref="C160:C165"/>
    <mergeCell ref="D160:D165"/>
    <mergeCell ref="F160:F165"/>
    <mergeCell ref="E160:E165"/>
    <mergeCell ref="G160:G165"/>
    <mergeCell ref="B160:B165"/>
    <mergeCell ref="A154:A159"/>
    <mergeCell ref="C154:C159"/>
    <mergeCell ref="D154:D159"/>
    <mergeCell ref="F154:F159"/>
    <mergeCell ref="E154:E159"/>
    <mergeCell ref="G154:G159"/>
    <mergeCell ref="B154:B159"/>
    <mergeCell ref="A148:A153"/>
    <mergeCell ref="C148:C153"/>
    <mergeCell ref="D148:D153"/>
    <mergeCell ref="F148:F153"/>
    <mergeCell ref="E148:E153"/>
    <mergeCell ref="G148:G153"/>
    <mergeCell ref="B148:B153"/>
    <mergeCell ref="A142:A147"/>
    <mergeCell ref="C142:C147"/>
    <mergeCell ref="D142:D147"/>
    <mergeCell ref="F142:F147"/>
    <mergeCell ref="E142:E147"/>
    <mergeCell ref="G142:G147"/>
    <mergeCell ref="B142:B147"/>
    <mergeCell ref="A136:A141"/>
    <mergeCell ref="C136:C141"/>
    <mergeCell ref="D136:D141"/>
    <mergeCell ref="F136:F141"/>
    <mergeCell ref="E136:E141"/>
    <mergeCell ref="G136:G141"/>
    <mergeCell ref="B136:B141"/>
    <mergeCell ref="A130:A135"/>
    <mergeCell ref="C130:C135"/>
    <mergeCell ref="D130:D135"/>
    <mergeCell ref="F130:F135"/>
    <mergeCell ref="E130:E135"/>
    <mergeCell ref="G130:G135"/>
    <mergeCell ref="B130:B135"/>
    <mergeCell ref="A124:A129"/>
    <mergeCell ref="C124:C129"/>
    <mergeCell ref="D124:D129"/>
    <mergeCell ref="F124:F129"/>
    <mergeCell ref="E124:E129"/>
    <mergeCell ref="G124:G129"/>
    <mergeCell ref="B124:B129"/>
    <mergeCell ref="A118:A123"/>
    <mergeCell ref="C118:C123"/>
    <mergeCell ref="D118:D123"/>
    <mergeCell ref="F118:F123"/>
    <mergeCell ref="E118:E123"/>
    <mergeCell ref="G118:G123"/>
    <mergeCell ref="B118:B123"/>
    <mergeCell ref="A112:A117"/>
    <mergeCell ref="C112:C117"/>
    <mergeCell ref="D112:D117"/>
    <mergeCell ref="F112:F117"/>
    <mergeCell ref="E112:E117"/>
    <mergeCell ref="G112:G117"/>
    <mergeCell ref="B112:B117"/>
    <mergeCell ref="A106:A111"/>
    <mergeCell ref="C106:C111"/>
    <mergeCell ref="D106:D111"/>
    <mergeCell ref="F106:F111"/>
    <mergeCell ref="E106:E111"/>
    <mergeCell ref="G106:G111"/>
    <mergeCell ref="B106:B111"/>
    <mergeCell ref="A100:A105"/>
    <mergeCell ref="C100:C105"/>
    <mergeCell ref="D100:D105"/>
    <mergeCell ref="F100:F105"/>
    <mergeCell ref="E100:E105"/>
    <mergeCell ref="G100:G105"/>
    <mergeCell ref="B100:B105"/>
    <mergeCell ref="A94:A99"/>
    <mergeCell ref="C94:C99"/>
    <mergeCell ref="D94:D99"/>
    <mergeCell ref="F94:F99"/>
    <mergeCell ref="E94:E99"/>
    <mergeCell ref="G94:G99"/>
    <mergeCell ref="B94:B99"/>
    <mergeCell ref="A88:A93"/>
    <mergeCell ref="C88:C93"/>
    <mergeCell ref="D88:D93"/>
    <mergeCell ref="F88:F93"/>
    <mergeCell ref="E88:E93"/>
    <mergeCell ref="G88:G93"/>
    <mergeCell ref="B88:B93"/>
    <mergeCell ref="A82:A87"/>
    <mergeCell ref="C82:C87"/>
    <mergeCell ref="D82:D87"/>
    <mergeCell ref="F82:F87"/>
    <mergeCell ref="E82:E87"/>
    <mergeCell ref="G82:G87"/>
    <mergeCell ref="B82:B87"/>
    <mergeCell ref="A76:A81"/>
    <mergeCell ref="C76:C81"/>
    <mergeCell ref="D76:D81"/>
    <mergeCell ref="F76:F81"/>
    <mergeCell ref="E76:E81"/>
    <mergeCell ref="G76:G81"/>
    <mergeCell ref="B76:B81"/>
    <mergeCell ref="A70:A75"/>
    <mergeCell ref="C70:C75"/>
    <mergeCell ref="D70:D75"/>
    <mergeCell ref="F70:F75"/>
    <mergeCell ref="E70:E75"/>
    <mergeCell ref="G70:G75"/>
    <mergeCell ref="B70:B75"/>
    <mergeCell ref="A64:A69"/>
    <mergeCell ref="C64:C69"/>
    <mergeCell ref="D64:D69"/>
    <mergeCell ref="F64:F69"/>
    <mergeCell ref="E64:E69"/>
    <mergeCell ref="G64:G69"/>
    <mergeCell ref="B64:B69"/>
    <mergeCell ref="A58:A63"/>
    <mergeCell ref="C58:C63"/>
    <mergeCell ref="D58:D63"/>
    <mergeCell ref="F58:F63"/>
    <mergeCell ref="E58:E63"/>
    <mergeCell ref="G58:G63"/>
    <mergeCell ref="B58:B63"/>
    <mergeCell ref="A52:A57"/>
    <mergeCell ref="C52:C57"/>
    <mergeCell ref="D52:D57"/>
    <mergeCell ref="F52:F57"/>
    <mergeCell ref="E52:E57"/>
    <mergeCell ref="G52:G57"/>
    <mergeCell ref="B52:B57"/>
    <mergeCell ref="A46:A51"/>
    <mergeCell ref="C46:C51"/>
    <mergeCell ref="D46:D51"/>
    <mergeCell ref="F46:F51"/>
    <mergeCell ref="E46:E51"/>
    <mergeCell ref="G46:G51"/>
    <mergeCell ref="B46:B51"/>
    <mergeCell ref="A40:A45"/>
    <mergeCell ref="C40:C45"/>
    <mergeCell ref="D40:D45"/>
    <mergeCell ref="F40:F45"/>
    <mergeCell ref="E40:E45"/>
    <mergeCell ref="G40:G45"/>
    <mergeCell ref="B40:B45"/>
    <mergeCell ref="A34:A39"/>
    <mergeCell ref="C34:C39"/>
    <mergeCell ref="D34:D39"/>
    <mergeCell ref="F34:F39"/>
    <mergeCell ref="E34:E39"/>
    <mergeCell ref="G34:G39"/>
    <mergeCell ref="B34:B39"/>
    <mergeCell ref="A28:A33"/>
    <mergeCell ref="C28:C33"/>
    <mergeCell ref="D28:D33"/>
    <mergeCell ref="F28:F33"/>
    <mergeCell ref="E28:E33"/>
    <mergeCell ref="G28:G33"/>
    <mergeCell ref="B28:B33"/>
    <mergeCell ref="A22:A27"/>
    <mergeCell ref="C22:C27"/>
    <mergeCell ref="D22:D27"/>
    <mergeCell ref="F22:F27"/>
    <mergeCell ref="E22:E27"/>
    <mergeCell ref="G22:G27"/>
    <mergeCell ref="B22:B27"/>
    <mergeCell ref="A16:A21"/>
    <mergeCell ref="C16:C21"/>
    <mergeCell ref="D16:D21"/>
    <mergeCell ref="F16:F21"/>
    <mergeCell ref="E16:E21"/>
    <mergeCell ref="G16:G21"/>
    <mergeCell ref="B16:B21"/>
    <mergeCell ref="A10:A15"/>
    <mergeCell ref="C10:C15"/>
    <mergeCell ref="D10:D15"/>
    <mergeCell ref="F10:F15"/>
    <mergeCell ref="E10:E15"/>
    <mergeCell ref="G10:G15"/>
    <mergeCell ref="B10:B15"/>
    <mergeCell ref="A454:A459"/>
    <mergeCell ref="C454:C459"/>
    <mergeCell ref="D454:D459"/>
    <mergeCell ref="F454:F459"/>
    <mergeCell ref="E454:E459"/>
    <mergeCell ref="G454:G459"/>
    <mergeCell ref="B454:B459"/>
    <mergeCell ref="A448:A453"/>
    <mergeCell ref="C448:C453"/>
    <mergeCell ref="D448:D453"/>
    <mergeCell ref="F448:F453"/>
    <mergeCell ref="E448:E453"/>
    <mergeCell ref="G448:G453"/>
    <mergeCell ref="B448:B453"/>
    <mergeCell ref="A442:A447"/>
    <mergeCell ref="C442:C447"/>
    <mergeCell ref="D442:D447"/>
    <mergeCell ref="F442:F447"/>
    <mergeCell ref="E442:E447"/>
    <mergeCell ref="G442:G447"/>
    <mergeCell ref="B442:B447"/>
    <mergeCell ref="A436:A441"/>
    <mergeCell ref="C436:C441"/>
    <mergeCell ref="D436:D441"/>
    <mergeCell ref="F436:F441"/>
    <mergeCell ref="E436:E441"/>
    <mergeCell ref="G436:G441"/>
    <mergeCell ref="B436:B441"/>
    <mergeCell ref="A430:A435"/>
    <mergeCell ref="C430:C435"/>
    <mergeCell ref="D430:D435"/>
    <mergeCell ref="F430:F435"/>
    <mergeCell ref="E430:E435"/>
    <mergeCell ref="G430:G435"/>
    <mergeCell ref="B430:B435"/>
    <mergeCell ref="A424:A429"/>
    <mergeCell ref="C424:C429"/>
    <mergeCell ref="D424:D429"/>
    <mergeCell ref="F424:F429"/>
    <mergeCell ref="E424:E429"/>
    <mergeCell ref="G424:G429"/>
    <mergeCell ref="B424:B429"/>
    <mergeCell ref="A418:A423"/>
    <mergeCell ref="C418:C423"/>
    <mergeCell ref="D418:D423"/>
    <mergeCell ref="F418:F423"/>
    <mergeCell ref="E418:E423"/>
    <mergeCell ref="G418:G423"/>
    <mergeCell ref="B418:B423"/>
    <mergeCell ref="A412:A417"/>
    <mergeCell ref="C412:C417"/>
    <mergeCell ref="D412:D417"/>
    <mergeCell ref="F412:F417"/>
    <mergeCell ref="E412:E417"/>
    <mergeCell ref="G412:G417"/>
    <mergeCell ref="B412:B417"/>
    <mergeCell ref="A406:A411"/>
    <mergeCell ref="C406:C411"/>
    <mergeCell ref="D406:D411"/>
    <mergeCell ref="F406:F411"/>
    <mergeCell ref="E406:E411"/>
    <mergeCell ref="G406:G411"/>
    <mergeCell ref="B406:B411"/>
    <mergeCell ref="A400:A405"/>
    <mergeCell ref="C400:C405"/>
    <mergeCell ref="D400:D405"/>
    <mergeCell ref="F400:F405"/>
    <mergeCell ref="E400:E405"/>
    <mergeCell ref="G400:G405"/>
    <mergeCell ref="B400:B405"/>
    <mergeCell ref="A394:A399"/>
    <mergeCell ref="C394:C399"/>
    <mergeCell ref="D394:D399"/>
    <mergeCell ref="F394:F399"/>
    <mergeCell ref="E394:E399"/>
    <mergeCell ref="G394:G399"/>
    <mergeCell ref="B394:B399"/>
    <mergeCell ref="A388:A393"/>
    <mergeCell ref="C388:C393"/>
    <mergeCell ref="D388:D393"/>
    <mergeCell ref="F388:F393"/>
    <mergeCell ref="E388:E393"/>
    <mergeCell ref="G388:G393"/>
    <mergeCell ref="B388:B393"/>
    <mergeCell ref="A382:A387"/>
    <mergeCell ref="C382:C387"/>
    <mergeCell ref="D382:D387"/>
    <mergeCell ref="F382:F387"/>
    <mergeCell ref="E382:E387"/>
    <mergeCell ref="G382:G387"/>
    <mergeCell ref="B382:B387"/>
    <mergeCell ref="A376:A381"/>
    <mergeCell ref="C376:C381"/>
    <mergeCell ref="D376:D381"/>
    <mergeCell ref="F376:F381"/>
    <mergeCell ref="E376:E381"/>
    <mergeCell ref="G376:G381"/>
    <mergeCell ref="B376:B381"/>
    <mergeCell ref="A370:A375"/>
    <mergeCell ref="C370:C375"/>
    <mergeCell ref="D370:D375"/>
    <mergeCell ref="F370:F375"/>
    <mergeCell ref="E370:E375"/>
    <mergeCell ref="G370:G375"/>
    <mergeCell ref="B370:B375"/>
    <mergeCell ref="A364:A369"/>
    <mergeCell ref="C364:C369"/>
    <mergeCell ref="D364:D369"/>
    <mergeCell ref="F364:F369"/>
    <mergeCell ref="E364:E369"/>
    <mergeCell ref="G364:G369"/>
    <mergeCell ref="B364:B369"/>
    <mergeCell ref="A358:A363"/>
    <mergeCell ref="C358:C363"/>
    <mergeCell ref="D358:D363"/>
    <mergeCell ref="F358:F363"/>
    <mergeCell ref="E358:E363"/>
    <mergeCell ref="G358:G363"/>
    <mergeCell ref="B358:B363"/>
    <mergeCell ref="A352:A357"/>
    <mergeCell ref="C352:C357"/>
    <mergeCell ref="D352:D357"/>
    <mergeCell ref="F352:F357"/>
    <mergeCell ref="E352:E357"/>
    <mergeCell ref="G352:G357"/>
    <mergeCell ref="B352:B357"/>
    <mergeCell ref="A346:A351"/>
    <mergeCell ref="C346:C351"/>
    <mergeCell ref="D346:D351"/>
    <mergeCell ref="F346:F351"/>
    <mergeCell ref="E346:E351"/>
    <mergeCell ref="G346:G351"/>
    <mergeCell ref="B346:B351"/>
    <mergeCell ref="A340:A345"/>
    <mergeCell ref="C340:C345"/>
    <mergeCell ref="D340:D345"/>
    <mergeCell ref="F340:F345"/>
    <mergeCell ref="E340:E345"/>
    <mergeCell ref="G340:G345"/>
    <mergeCell ref="B340:B345"/>
    <mergeCell ref="A334:A339"/>
    <mergeCell ref="C334:C339"/>
    <mergeCell ref="D334:D339"/>
    <mergeCell ref="F334:F339"/>
    <mergeCell ref="E334:E339"/>
    <mergeCell ref="G334:G339"/>
    <mergeCell ref="B334:B339"/>
    <mergeCell ref="A328:A333"/>
    <mergeCell ref="C328:C333"/>
    <mergeCell ref="D328:D333"/>
    <mergeCell ref="F328:F333"/>
    <mergeCell ref="E328:E333"/>
    <mergeCell ref="G328:G333"/>
    <mergeCell ref="B328:B333"/>
    <mergeCell ref="A322:A327"/>
    <mergeCell ref="C322:C327"/>
    <mergeCell ref="D322:D327"/>
    <mergeCell ref="F322:F327"/>
    <mergeCell ref="E322:E327"/>
    <mergeCell ref="G322:G327"/>
    <mergeCell ref="B322:B327"/>
    <mergeCell ref="A316:A321"/>
    <mergeCell ref="C316:C321"/>
    <mergeCell ref="D316:D321"/>
    <mergeCell ref="F316:F321"/>
    <mergeCell ref="E316:E321"/>
    <mergeCell ref="G316:G321"/>
    <mergeCell ref="B316:B321"/>
    <mergeCell ref="A310:A315"/>
    <mergeCell ref="C310:C315"/>
    <mergeCell ref="D310:D315"/>
    <mergeCell ref="F310:F315"/>
    <mergeCell ref="E310:E315"/>
    <mergeCell ref="G310:G315"/>
    <mergeCell ref="B310:B315"/>
    <mergeCell ref="A304:A309"/>
    <mergeCell ref="C304:C309"/>
    <mergeCell ref="D304:D309"/>
    <mergeCell ref="F304:F309"/>
    <mergeCell ref="E304:E309"/>
    <mergeCell ref="G304:G309"/>
    <mergeCell ref="B304:B309"/>
    <mergeCell ref="A298:A303"/>
    <mergeCell ref="C298:C303"/>
    <mergeCell ref="D298:D303"/>
    <mergeCell ref="F298:F303"/>
    <mergeCell ref="E298:E303"/>
    <mergeCell ref="G298:G303"/>
    <mergeCell ref="B298:B303"/>
    <mergeCell ref="A292:A297"/>
    <mergeCell ref="C292:C297"/>
    <mergeCell ref="D292:D297"/>
    <mergeCell ref="F292:F297"/>
    <mergeCell ref="E292:E297"/>
    <mergeCell ref="G292:G297"/>
    <mergeCell ref="B292:B297"/>
    <mergeCell ref="A286:A291"/>
    <mergeCell ref="C286:C291"/>
    <mergeCell ref="D286:D291"/>
    <mergeCell ref="F286:F291"/>
    <mergeCell ref="E286:E291"/>
    <mergeCell ref="G286:G291"/>
    <mergeCell ref="B286:B291"/>
    <mergeCell ref="A280:A285"/>
    <mergeCell ref="C280:C285"/>
    <mergeCell ref="D280:D285"/>
    <mergeCell ref="F280:F285"/>
    <mergeCell ref="E280:E285"/>
    <mergeCell ref="G280:G285"/>
    <mergeCell ref="B280:B285"/>
    <mergeCell ref="A508:A513"/>
    <mergeCell ref="C508:C513"/>
    <mergeCell ref="A514:A519"/>
    <mergeCell ref="C514:C519"/>
    <mergeCell ref="D514:D519"/>
    <mergeCell ref="F514:F519"/>
    <mergeCell ref="D508:D513"/>
    <mergeCell ref="F508:F513"/>
    <mergeCell ref="G496:G501"/>
    <mergeCell ref="E502:E507"/>
    <mergeCell ref="G502:G507"/>
    <mergeCell ref="E508:E513"/>
    <mergeCell ref="G508:G513"/>
    <mergeCell ref="E514:E519"/>
    <mergeCell ref="G514:G519"/>
    <mergeCell ref="F496:F501"/>
    <mergeCell ref="F502:F507"/>
    <mergeCell ref="F484:F489"/>
    <mergeCell ref="D502:D507"/>
    <mergeCell ref="A496:A501"/>
    <mergeCell ref="C496:C501"/>
    <mergeCell ref="D496:D501"/>
    <mergeCell ref="B496:B501"/>
    <mergeCell ref="B502:B507"/>
    <mergeCell ref="E496:E501"/>
    <mergeCell ref="E484:E489"/>
    <mergeCell ref="G484:G489"/>
    <mergeCell ref="E490:E495"/>
    <mergeCell ref="G490:G495"/>
    <mergeCell ref="A484:A489"/>
    <mergeCell ref="C484:C489"/>
    <mergeCell ref="A490:A495"/>
    <mergeCell ref="C490:C495"/>
    <mergeCell ref="D490:D495"/>
    <mergeCell ref="F490:F495"/>
    <mergeCell ref="D484:D489"/>
    <mergeCell ref="D478:D483"/>
    <mergeCell ref="A472:A477"/>
    <mergeCell ref="C472:C477"/>
    <mergeCell ref="D472:D477"/>
    <mergeCell ref="E472:E477"/>
    <mergeCell ref="G472:G477"/>
    <mergeCell ref="E478:E483"/>
    <mergeCell ref="G478:G483"/>
    <mergeCell ref="F472:F477"/>
    <mergeCell ref="F478:F483"/>
    <mergeCell ref="D520:D525"/>
    <mergeCell ref="F520:F525"/>
    <mergeCell ref="E466:E471"/>
    <mergeCell ref="G466:G471"/>
    <mergeCell ref="E460:E465"/>
    <mergeCell ref="G460:G465"/>
    <mergeCell ref="D466:D471"/>
    <mergeCell ref="F466:F471"/>
    <mergeCell ref="D460:D465"/>
    <mergeCell ref="F460:F465"/>
    <mergeCell ref="A520:A525"/>
    <mergeCell ref="C520:C525"/>
    <mergeCell ref="A460:A465"/>
    <mergeCell ref="C460:C465"/>
    <mergeCell ref="A466:A471"/>
    <mergeCell ref="C466:C471"/>
    <mergeCell ref="A478:A483"/>
    <mergeCell ref="C478:C483"/>
    <mergeCell ref="A502:A507"/>
    <mergeCell ref="C502:C507"/>
    <mergeCell ref="D526:D531"/>
    <mergeCell ref="A532:A537"/>
    <mergeCell ref="C532:C537"/>
    <mergeCell ref="D532:D537"/>
    <mergeCell ref="A526:A531"/>
    <mergeCell ref="C526:C531"/>
    <mergeCell ref="E520:E525"/>
    <mergeCell ref="G520:G525"/>
    <mergeCell ref="E526:E531"/>
    <mergeCell ref="G526:G531"/>
    <mergeCell ref="E538:E543"/>
    <mergeCell ref="G538:G543"/>
    <mergeCell ref="E532:E537"/>
    <mergeCell ref="G532:G537"/>
    <mergeCell ref="F532:F537"/>
    <mergeCell ref="F526:F531"/>
    <mergeCell ref="E544:E549"/>
    <mergeCell ref="G544:G549"/>
    <mergeCell ref="A538:A543"/>
    <mergeCell ref="C538:C543"/>
    <mergeCell ref="D538:D543"/>
    <mergeCell ref="F538:F543"/>
    <mergeCell ref="A544:A549"/>
    <mergeCell ref="C544:C549"/>
    <mergeCell ref="D544:D549"/>
    <mergeCell ref="F544:F54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P38"/>
  <sheetViews>
    <sheetView tabSelected="1" zoomScalePageLayoutView="0" workbookViewId="0" topLeftCell="A1">
      <pane xSplit="4" ySplit="10" topLeftCell="E11" activePane="bottomRight" state="frozen"/>
      <selection pane="topLeft" activeCell="E16" sqref="E16:E21"/>
      <selection pane="topRight" activeCell="E16" sqref="E16:E21"/>
      <selection pane="bottomLeft" activeCell="E16" sqref="E16:E21"/>
      <selection pane="bottomRight" activeCell="E16" sqref="E16:E21"/>
    </sheetView>
  </sheetViews>
  <sheetFormatPr defaultColWidth="9.140625" defaultRowHeight="12.75"/>
  <cols>
    <col min="1" max="1" width="8.140625" style="23" bestFit="1" customWidth="1"/>
    <col min="2" max="2" width="24.7109375" style="23" customWidth="1"/>
    <col min="3" max="3" width="31.7109375" style="23" customWidth="1"/>
    <col min="4" max="4" width="7.8515625" style="23" hidden="1" customWidth="1"/>
    <col min="5" max="10" width="9.7109375" style="23" customWidth="1"/>
    <col min="11" max="12" width="9.7109375" style="23" hidden="1" customWidth="1"/>
    <col min="13" max="13" width="7.140625" style="23" bestFit="1" customWidth="1"/>
    <col min="14" max="14" width="6.7109375" style="23" customWidth="1"/>
    <col min="15" max="15" width="6.7109375" style="23" hidden="1" customWidth="1"/>
    <col min="16" max="16" width="6.7109375" style="23" bestFit="1" customWidth="1"/>
    <col min="17" max="16384" width="9.140625" style="23" customWidth="1"/>
  </cols>
  <sheetData>
    <row r="1" spans="3:12" s="1" customFormat="1" ht="12.75">
      <c r="C1" s="72" t="str">
        <f>Название_мероприятия</f>
        <v>Краевые лично-командные соревнования по рафтингу и гребному слалому «Лосиные игры 2018» посвящённые памяти Юрия Либрехта</v>
      </c>
      <c r="G1" s="15"/>
      <c r="H1" s="15"/>
      <c r="I1" s="15"/>
      <c r="J1" s="15"/>
      <c r="K1" s="15"/>
      <c r="L1" s="15"/>
    </row>
    <row r="2" spans="3:6" s="1" customFormat="1" ht="12.75">
      <c r="C2" s="3" t="s">
        <v>25</v>
      </c>
      <c r="E2" s="6"/>
      <c r="F2" s="6"/>
    </row>
    <row r="3" spans="3:13" s="1" customFormat="1" ht="12.75">
      <c r="C3" s="3" t="s">
        <v>35</v>
      </c>
      <c r="E3" s="6"/>
      <c r="F3" s="6"/>
      <c r="J3" s="57"/>
      <c r="K3" s="143" t="s">
        <v>34</v>
      </c>
      <c r="L3" s="143"/>
      <c r="M3" s="55"/>
    </row>
    <row r="4" spans="3:13" s="1" customFormat="1" ht="12.75">
      <c r="C4" s="70" t="str">
        <f>"Класс судов: "&amp;Класс_судов</f>
        <v>Класс судов: R6 юниорки</v>
      </c>
      <c r="D4" s="6"/>
      <c r="E4" s="6"/>
      <c r="F4" s="6"/>
      <c r="J4" s="55"/>
      <c r="K4" s="55"/>
      <c r="L4" s="55"/>
      <c r="M4" s="55"/>
    </row>
    <row r="5" spans="1:13" ht="12.75">
      <c r="A5" s="1"/>
      <c r="B5" s="1"/>
      <c r="C5" s="1"/>
      <c r="J5" s="58"/>
      <c r="K5" s="58" t="s">
        <v>24</v>
      </c>
      <c r="L5" s="30"/>
      <c r="M5" s="30"/>
    </row>
    <row r="6" spans="1:12" s="1" customFormat="1" ht="12.75" customHeight="1">
      <c r="A6" s="16"/>
      <c r="C6" s="7" t="str">
        <f>"Место проведения: "&amp;Место_проведения</f>
        <v>Место проведения: р. Лосиха, Первомайский район, Алтайский край</v>
      </c>
      <c r="D6" s="71"/>
      <c r="E6" s="9"/>
      <c r="F6" s="9"/>
      <c r="G6" s="15"/>
      <c r="H6" s="15"/>
      <c r="J6" s="23"/>
      <c r="K6" s="73" t="str">
        <f>Главный_судья&amp;" _____________"</f>
        <v>Дудник А.В. _____________</v>
      </c>
      <c r="L6" s="20"/>
    </row>
    <row r="7" spans="1:13" s="1" customFormat="1" ht="12.75">
      <c r="A7" s="16"/>
      <c r="C7" s="7" t="str">
        <f>"Время проведения: "&amp;Время_проведения</f>
        <v>Время проведения: 14-21 апреля 2018 г.</v>
      </c>
      <c r="D7" s="71"/>
      <c r="E7" s="11"/>
      <c r="F7" s="11"/>
      <c r="G7" s="15"/>
      <c r="H7" s="15"/>
      <c r="J7" s="56"/>
      <c r="K7" s="100" t="str">
        <f>"""___"" _____________ "&amp;Год_проведения&amp;" г."</f>
        <v>"___" _____________ 2018 г.</v>
      </c>
      <c r="L7" s="7"/>
      <c r="M7" s="7"/>
    </row>
    <row r="8" spans="1:12" s="20" customFormat="1" ht="12.75">
      <c r="A8" s="19"/>
      <c r="B8" s="18"/>
      <c r="C8" s="19"/>
      <c r="D8" s="21"/>
      <c r="E8" s="21"/>
      <c r="F8" s="21"/>
      <c r="G8" s="4"/>
      <c r="H8" s="4"/>
      <c r="I8" s="4"/>
      <c r="J8" s="4"/>
      <c r="K8" s="4"/>
      <c r="L8" s="4"/>
    </row>
    <row r="9" spans="1:16" ht="38.25" customHeight="1">
      <c r="A9" s="145" t="s">
        <v>10</v>
      </c>
      <c r="B9" s="146" t="s">
        <v>11</v>
      </c>
      <c r="C9" s="146" t="s">
        <v>12</v>
      </c>
      <c r="D9" s="147" t="s">
        <v>58</v>
      </c>
      <c r="E9" s="141" t="s">
        <v>40</v>
      </c>
      <c r="F9" s="141"/>
      <c r="G9" s="141" t="s">
        <v>39</v>
      </c>
      <c r="H9" s="141"/>
      <c r="I9" s="141" t="s">
        <v>36</v>
      </c>
      <c r="J9" s="141"/>
      <c r="K9" s="141" t="s">
        <v>38</v>
      </c>
      <c r="L9" s="141"/>
      <c r="M9" s="141" t="s">
        <v>26</v>
      </c>
      <c r="N9" s="141" t="s">
        <v>42</v>
      </c>
      <c r="O9" s="144" t="s">
        <v>19</v>
      </c>
      <c r="P9" s="142" t="s">
        <v>20</v>
      </c>
    </row>
    <row r="10" spans="1:16" ht="12.75" customHeight="1">
      <c r="A10" s="145"/>
      <c r="B10" s="146"/>
      <c r="C10" s="146"/>
      <c r="D10" s="147"/>
      <c r="E10" s="22" t="s">
        <v>37</v>
      </c>
      <c r="F10" s="22" t="s">
        <v>43</v>
      </c>
      <c r="G10" s="22" t="s">
        <v>37</v>
      </c>
      <c r="H10" s="22" t="s">
        <v>43</v>
      </c>
      <c r="I10" s="22" t="s">
        <v>37</v>
      </c>
      <c r="J10" s="22" t="s">
        <v>43</v>
      </c>
      <c r="K10" s="22" t="s">
        <v>37</v>
      </c>
      <c r="L10" s="22" t="s">
        <v>43</v>
      </c>
      <c r="M10" s="141"/>
      <c r="N10" s="141"/>
      <c r="O10" s="144"/>
      <c r="P10" s="142"/>
    </row>
    <row r="11" spans="1:16" ht="76.5" customHeight="1">
      <c r="A11" s="31">
        <v>3</v>
      </c>
      <c r="B11" s="14" t="str">
        <f aca="true" t="shared" si="0" ref="B11:B33">IF(ISBLANK($A11),"",VLOOKUP($A11,Список,3,0))</f>
        <v>"Скатики"
г. Бийск
</v>
      </c>
      <c r="C11" s="14" t="str">
        <f aca="true" t="shared" si="1" ref="C11:C33">IF(ISBLANK($A11),"",VLOOKUP($A11,Список,4,0))</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D11" s="12" t="str">
        <f>IF(ISBLANK($A11),"",VLOOKUP($A11,Список,7,0))</f>
        <v>
</v>
      </c>
      <c r="E11" s="61">
        <f aca="true" t="shared" si="2" ref="E11:E33">IF(ISERROR(VLOOKUP($A11,Квалификация,17,0)),0,VLOOKUP($A11,Квалификация,17,0))</f>
        <v>1</v>
      </c>
      <c r="F11" s="61">
        <f aca="true" t="shared" si="3" ref="F11:F33">IF(ISERROR(VLOOKUP($A11,Квалификация,18,0)),0,VLOOKUP($A11,Квалификация,18,0))</f>
        <v>100</v>
      </c>
      <c r="G11" s="61">
        <f aca="true" t="shared" si="4" ref="G11:G33">IF(ISERROR(VLOOKUP($A11,Спринт,14,0)),0,VLOOKUP($A11,Спринт,14,0))</f>
        <v>1</v>
      </c>
      <c r="H11" s="61">
        <f aca="true" t="shared" si="5" ref="H11:H33">IF(ISERROR(VLOOKUP($A11,Спринт,15,0)),0,VLOOKUP($A11,Спринт,15,0))</f>
        <v>200</v>
      </c>
      <c r="I11" s="61">
        <f>IF(ISERROR(VLOOKUP($A11,Слалом2,30,0)),0,VLOOKUP($A11,Слалом2,30,0))</f>
        <v>1</v>
      </c>
      <c r="J11" s="61">
        <f>IF(ISERROR(VLOOKUP($A11,Слалом2,31,0)),0,VLOOKUP($A11,Слалом2,31,0))</f>
        <v>300</v>
      </c>
      <c r="K11" s="61">
        <f aca="true" t="shared" si="6" ref="K11:K33">IF(ISERROR(VLOOKUP($A11,Гонка,15,0)),0,VLOOKUP($A11,Гонка,15,0))</f>
        <v>0</v>
      </c>
      <c r="L11" s="61">
        <f aca="true" t="shared" si="7" ref="L11:L33">IF(ISERROR(VLOOKUP($A11,Гонка,16,0)),0,VLOOKUP($A11,Гонка,16,0))</f>
        <v>0</v>
      </c>
      <c r="M11" s="61">
        <f>E11+I11+G11+K11</f>
        <v>3</v>
      </c>
      <c r="N11" s="61">
        <f>F11+J11+H11+L11</f>
        <v>600</v>
      </c>
      <c r="O11" s="62">
        <f ca="1">IF(ISBLANK($A11),"",RANK(N11,OFFSET(N$11,0,0,COUNTA($A$11:$A$106),1),0))</f>
        <v>1</v>
      </c>
      <c r="P11" s="63">
        <v>1</v>
      </c>
    </row>
    <row r="12" spans="1:16" ht="76.5" customHeight="1">
      <c r="A12" s="31">
        <v>5</v>
      </c>
      <c r="B12" s="14" t="str">
        <f t="shared" si="0"/>
        <v>"Жемчужина" (ТК Норд)
г. Барнаул
</v>
      </c>
      <c r="C12" s="14" t="str">
        <f t="shared" si="1"/>
        <v>Кулакова Елизавета
Баранова Евгения
Игнатенко Елизавета
Маслова Анастасия
Князькова Виктория
Зенкина Алина</v>
      </c>
      <c r="D12" s="12" t="str">
        <f aca="true" t="shared" si="8" ref="D12:D33">IF(ISBLANK($A12),"",VLOOKUP($A12,Список,6,0))</f>
        <v>1988
</v>
      </c>
      <c r="E12" s="61">
        <f t="shared" si="2"/>
        <v>2</v>
      </c>
      <c r="F12" s="61">
        <f t="shared" si="3"/>
        <v>95</v>
      </c>
      <c r="G12" s="61">
        <f t="shared" si="4"/>
        <v>2</v>
      </c>
      <c r="H12" s="61">
        <f t="shared" si="5"/>
        <v>190</v>
      </c>
      <c r="I12" s="61">
        <f>IF(ISERROR(VLOOKUP($A12,Слалом2,30,0)),0,VLOOKUP($A12,Слалом2,30,0))</f>
        <v>2</v>
      </c>
      <c r="J12" s="61">
        <f>IF(ISERROR(VLOOKUP($A12,Слалом2,31,0)),0,VLOOKUP($A12,Слалом2,31,0))</f>
        <v>285</v>
      </c>
      <c r="K12" s="61">
        <f t="shared" si="6"/>
        <v>0</v>
      </c>
      <c r="L12" s="61">
        <f t="shared" si="7"/>
        <v>0</v>
      </c>
      <c r="M12" s="61">
        <f aca="true" t="shared" si="9" ref="M12:M33">E12+I12+G12+K12</f>
        <v>6</v>
      </c>
      <c r="N12" s="61">
        <f aca="true" t="shared" si="10" ref="N12:N33">F12+J12+H12+L12</f>
        <v>570</v>
      </c>
      <c r="O12" s="62">
        <f ca="1">IF(ISBLANK($A12),"",RANK(N12,OFFSET(N$11,0,0,COUNTA($A$11:$A$106),1),0))</f>
        <v>2</v>
      </c>
      <c r="P12" s="63">
        <v>2</v>
      </c>
    </row>
    <row r="13" spans="1:16" ht="76.5" customHeight="1" hidden="1">
      <c r="A13" s="31"/>
      <c r="B13" s="14">
        <f t="shared" si="0"/>
      </c>
      <c r="C13" s="14">
        <f t="shared" si="1"/>
      </c>
      <c r="D13" s="12">
        <f t="shared" si="8"/>
      </c>
      <c r="E13" s="61">
        <f t="shared" si="2"/>
        <v>0</v>
      </c>
      <c r="F13" s="61">
        <f t="shared" si="3"/>
        <v>0</v>
      </c>
      <c r="G13" s="61">
        <f t="shared" si="4"/>
        <v>0</v>
      </c>
      <c r="H13" s="61">
        <f t="shared" si="5"/>
        <v>0</v>
      </c>
      <c r="I13" s="61">
        <f>IF(ISERROR(VLOOKUP($A13,Слалом2,30,0)),0,VLOOKUP($A13,Слалом2,30,0))</f>
        <v>0</v>
      </c>
      <c r="J13" s="61">
        <f>IF(ISERROR(VLOOKUP($A13,Слалом2,31,0)),0,VLOOKUP($A13,Слалом2,31,0))</f>
        <v>0</v>
      </c>
      <c r="K13" s="61">
        <f t="shared" si="6"/>
        <v>0</v>
      </c>
      <c r="L13" s="61">
        <f t="shared" si="7"/>
        <v>0</v>
      </c>
      <c r="M13" s="61">
        <f t="shared" si="9"/>
        <v>0</v>
      </c>
      <c r="N13" s="61">
        <f t="shared" si="10"/>
        <v>0</v>
      </c>
      <c r="O13" s="62">
        <f ca="1">IF(ISBLANK($A13),"",RANK(N13,OFFSET(N$11,0,0,COUNTA($A$11:$A$106),1),0))</f>
      </c>
      <c r="P13" s="63">
        <v>3</v>
      </c>
    </row>
    <row r="14" spans="1:16" ht="76.5" customHeight="1" hidden="1">
      <c r="A14" s="31"/>
      <c r="B14" s="14">
        <f t="shared" si="0"/>
      </c>
      <c r="C14" s="14">
        <f t="shared" si="1"/>
      </c>
      <c r="D14" s="12">
        <f t="shared" si="8"/>
      </c>
      <c r="E14" s="61">
        <f t="shared" si="2"/>
        <v>0</v>
      </c>
      <c r="F14" s="61">
        <f t="shared" si="3"/>
        <v>0</v>
      </c>
      <c r="G14" s="61">
        <f t="shared" si="4"/>
        <v>0</v>
      </c>
      <c r="H14" s="61">
        <f t="shared" si="5"/>
        <v>0</v>
      </c>
      <c r="I14" s="61">
        <f aca="true" t="shared" si="11" ref="I14:I33">IF(ISERROR(VLOOKUP($A14,Слалом_общ,28,0)),0,VLOOKUP($A14,Слалом_общ,28,0))</f>
        <v>0</v>
      </c>
      <c r="J14" s="61">
        <f aca="true" t="shared" si="12" ref="J14:J33">IF(ISERROR(VLOOKUP($A14,Слалом_общ,29,0)),0,VLOOKUP($A14,Слалом_общ,29,0))</f>
        <v>0</v>
      </c>
      <c r="K14" s="61">
        <f t="shared" si="6"/>
        <v>0</v>
      </c>
      <c r="L14" s="61">
        <f t="shared" si="7"/>
        <v>0</v>
      </c>
      <c r="M14" s="61">
        <f t="shared" si="9"/>
        <v>0</v>
      </c>
      <c r="N14" s="61">
        <f t="shared" si="10"/>
        <v>0</v>
      </c>
      <c r="O14" s="62">
        <f aca="true" ca="1" t="shared" si="13" ref="O14:O33">IF(ISBLANK($A14),"",RANK(N14,OFFSET(N$11,0,0,COUNTA($A$11:$A$106),1),0))</f>
      </c>
      <c r="P14" s="63"/>
    </row>
    <row r="15" spans="1:16" ht="76.5" customHeight="1" hidden="1">
      <c r="A15" s="31"/>
      <c r="B15" s="14">
        <f t="shared" si="0"/>
      </c>
      <c r="C15" s="14">
        <f t="shared" si="1"/>
      </c>
      <c r="D15" s="12">
        <f t="shared" si="8"/>
      </c>
      <c r="E15" s="61">
        <f t="shared" si="2"/>
        <v>0</v>
      </c>
      <c r="F15" s="61">
        <f t="shared" si="3"/>
        <v>0</v>
      </c>
      <c r="G15" s="61">
        <f t="shared" si="4"/>
        <v>0</v>
      </c>
      <c r="H15" s="61">
        <f t="shared" si="5"/>
        <v>0</v>
      </c>
      <c r="I15" s="61">
        <f t="shared" si="11"/>
        <v>0</v>
      </c>
      <c r="J15" s="61">
        <f t="shared" si="12"/>
        <v>0</v>
      </c>
      <c r="K15" s="61">
        <f t="shared" si="6"/>
        <v>0</v>
      </c>
      <c r="L15" s="61">
        <f t="shared" si="7"/>
        <v>0</v>
      </c>
      <c r="M15" s="61">
        <f t="shared" si="9"/>
        <v>0</v>
      </c>
      <c r="N15" s="61">
        <f t="shared" si="10"/>
        <v>0</v>
      </c>
      <c r="O15" s="62">
        <f ca="1" t="shared" si="13"/>
      </c>
      <c r="P15" s="63"/>
    </row>
    <row r="16" spans="1:16" ht="76.5" customHeight="1" hidden="1">
      <c r="A16" s="31"/>
      <c r="B16" s="14">
        <f t="shared" si="0"/>
      </c>
      <c r="C16" s="14">
        <f t="shared" si="1"/>
      </c>
      <c r="D16" s="12">
        <f t="shared" si="8"/>
      </c>
      <c r="E16" s="61">
        <f t="shared" si="2"/>
        <v>0</v>
      </c>
      <c r="F16" s="61">
        <f t="shared" si="3"/>
        <v>0</v>
      </c>
      <c r="G16" s="61">
        <f t="shared" si="4"/>
        <v>0</v>
      </c>
      <c r="H16" s="61">
        <f t="shared" si="5"/>
        <v>0</v>
      </c>
      <c r="I16" s="61">
        <f t="shared" si="11"/>
        <v>0</v>
      </c>
      <c r="J16" s="61">
        <f t="shared" si="12"/>
        <v>0</v>
      </c>
      <c r="K16" s="61">
        <f t="shared" si="6"/>
        <v>0</v>
      </c>
      <c r="L16" s="61">
        <f t="shared" si="7"/>
        <v>0</v>
      </c>
      <c r="M16" s="61">
        <f t="shared" si="9"/>
        <v>0</v>
      </c>
      <c r="N16" s="61">
        <f t="shared" si="10"/>
        <v>0</v>
      </c>
      <c r="O16" s="62">
        <f ca="1" t="shared" si="13"/>
      </c>
      <c r="P16" s="63"/>
    </row>
    <row r="17" spans="1:16" ht="76.5" customHeight="1" hidden="1">
      <c r="A17" s="31"/>
      <c r="B17" s="14">
        <f t="shared" si="0"/>
      </c>
      <c r="C17" s="14">
        <f t="shared" si="1"/>
      </c>
      <c r="D17" s="12">
        <f t="shared" si="8"/>
      </c>
      <c r="E17" s="61">
        <f t="shared" si="2"/>
        <v>0</v>
      </c>
      <c r="F17" s="61">
        <f t="shared" si="3"/>
        <v>0</v>
      </c>
      <c r="G17" s="61">
        <f t="shared" si="4"/>
        <v>0</v>
      </c>
      <c r="H17" s="61">
        <f t="shared" si="5"/>
        <v>0</v>
      </c>
      <c r="I17" s="61">
        <f t="shared" si="11"/>
        <v>0</v>
      </c>
      <c r="J17" s="61">
        <f t="shared" si="12"/>
        <v>0</v>
      </c>
      <c r="K17" s="61">
        <f t="shared" si="6"/>
        <v>0</v>
      </c>
      <c r="L17" s="61">
        <f t="shared" si="7"/>
        <v>0</v>
      </c>
      <c r="M17" s="61">
        <f t="shared" si="9"/>
        <v>0</v>
      </c>
      <c r="N17" s="61">
        <f t="shared" si="10"/>
        <v>0</v>
      </c>
      <c r="O17" s="62">
        <f ca="1" t="shared" si="13"/>
      </c>
      <c r="P17" s="63"/>
    </row>
    <row r="18" spans="1:16" ht="76.5" customHeight="1" hidden="1">
      <c r="A18" s="31"/>
      <c r="B18" s="14">
        <f t="shared" si="0"/>
      </c>
      <c r="C18" s="14">
        <f t="shared" si="1"/>
      </c>
      <c r="D18" s="12">
        <f t="shared" si="8"/>
      </c>
      <c r="E18" s="61">
        <f t="shared" si="2"/>
        <v>0</v>
      </c>
      <c r="F18" s="61">
        <f t="shared" si="3"/>
        <v>0</v>
      </c>
      <c r="G18" s="61">
        <f t="shared" si="4"/>
        <v>0</v>
      </c>
      <c r="H18" s="61">
        <f t="shared" si="5"/>
        <v>0</v>
      </c>
      <c r="I18" s="61">
        <f t="shared" si="11"/>
        <v>0</v>
      </c>
      <c r="J18" s="61">
        <f t="shared" si="12"/>
        <v>0</v>
      </c>
      <c r="K18" s="61">
        <f t="shared" si="6"/>
        <v>0</v>
      </c>
      <c r="L18" s="61">
        <f t="shared" si="7"/>
        <v>0</v>
      </c>
      <c r="M18" s="61">
        <f t="shared" si="9"/>
        <v>0</v>
      </c>
      <c r="N18" s="61">
        <f t="shared" si="10"/>
        <v>0</v>
      </c>
      <c r="O18" s="62">
        <f ca="1" t="shared" si="13"/>
      </c>
      <c r="P18" s="63"/>
    </row>
    <row r="19" spans="1:16" ht="76.5" customHeight="1" hidden="1">
      <c r="A19" s="31"/>
      <c r="B19" s="14">
        <f t="shared" si="0"/>
      </c>
      <c r="C19" s="14">
        <f t="shared" si="1"/>
      </c>
      <c r="D19" s="12">
        <f t="shared" si="8"/>
      </c>
      <c r="E19" s="61">
        <f t="shared" si="2"/>
        <v>0</v>
      </c>
      <c r="F19" s="61">
        <f t="shared" si="3"/>
        <v>0</v>
      </c>
      <c r="G19" s="61">
        <f t="shared" si="4"/>
        <v>0</v>
      </c>
      <c r="H19" s="61">
        <f t="shared" si="5"/>
        <v>0</v>
      </c>
      <c r="I19" s="61">
        <f t="shared" si="11"/>
        <v>0</v>
      </c>
      <c r="J19" s="61">
        <f t="shared" si="12"/>
        <v>0</v>
      </c>
      <c r="K19" s="61">
        <f t="shared" si="6"/>
        <v>0</v>
      </c>
      <c r="L19" s="61">
        <f t="shared" si="7"/>
        <v>0</v>
      </c>
      <c r="M19" s="61">
        <f t="shared" si="9"/>
        <v>0</v>
      </c>
      <c r="N19" s="61">
        <f t="shared" si="10"/>
        <v>0</v>
      </c>
      <c r="O19" s="62">
        <f ca="1" t="shared" si="13"/>
      </c>
      <c r="P19" s="63"/>
    </row>
    <row r="20" spans="1:16" ht="76.5" customHeight="1" hidden="1">
      <c r="A20" s="31"/>
      <c r="B20" s="14">
        <f t="shared" si="0"/>
      </c>
      <c r="C20" s="14">
        <f t="shared" si="1"/>
      </c>
      <c r="D20" s="12">
        <f t="shared" si="8"/>
      </c>
      <c r="E20" s="61">
        <f t="shared" si="2"/>
        <v>0</v>
      </c>
      <c r="F20" s="61">
        <f t="shared" si="3"/>
        <v>0</v>
      </c>
      <c r="G20" s="61">
        <f t="shared" si="4"/>
        <v>0</v>
      </c>
      <c r="H20" s="61">
        <f t="shared" si="5"/>
        <v>0</v>
      </c>
      <c r="I20" s="61">
        <f t="shared" si="11"/>
        <v>0</v>
      </c>
      <c r="J20" s="61">
        <f t="shared" si="12"/>
        <v>0</v>
      </c>
      <c r="K20" s="61">
        <f t="shared" si="6"/>
        <v>0</v>
      </c>
      <c r="L20" s="61">
        <f t="shared" si="7"/>
        <v>0</v>
      </c>
      <c r="M20" s="61">
        <f t="shared" si="9"/>
        <v>0</v>
      </c>
      <c r="N20" s="61">
        <f t="shared" si="10"/>
        <v>0</v>
      </c>
      <c r="O20" s="62">
        <f ca="1" t="shared" si="13"/>
      </c>
      <c r="P20" s="63"/>
    </row>
    <row r="21" spans="1:16" ht="76.5" customHeight="1" hidden="1">
      <c r="A21" s="31"/>
      <c r="B21" s="14">
        <f t="shared" si="0"/>
      </c>
      <c r="C21" s="14">
        <f t="shared" si="1"/>
      </c>
      <c r="D21" s="12">
        <f t="shared" si="8"/>
      </c>
      <c r="E21" s="61">
        <f t="shared" si="2"/>
        <v>0</v>
      </c>
      <c r="F21" s="61">
        <f t="shared" si="3"/>
        <v>0</v>
      </c>
      <c r="G21" s="61">
        <f t="shared" si="4"/>
        <v>0</v>
      </c>
      <c r="H21" s="61">
        <f t="shared" si="5"/>
        <v>0</v>
      </c>
      <c r="I21" s="61">
        <f t="shared" si="11"/>
        <v>0</v>
      </c>
      <c r="J21" s="61">
        <f t="shared" si="12"/>
        <v>0</v>
      </c>
      <c r="K21" s="61">
        <f t="shared" si="6"/>
        <v>0</v>
      </c>
      <c r="L21" s="61">
        <f t="shared" si="7"/>
        <v>0</v>
      </c>
      <c r="M21" s="61">
        <f t="shared" si="9"/>
        <v>0</v>
      </c>
      <c r="N21" s="61">
        <f t="shared" si="10"/>
        <v>0</v>
      </c>
      <c r="O21" s="62">
        <f ca="1" t="shared" si="13"/>
      </c>
      <c r="P21" s="63"/>
    </row>
    <row r="22" spans="1:16" ht="76.5" customHeight="1" hidden="1">
      <c r="A22" s="31"/>
      <c r="B22" s="14">
        <f t="shared" si="0"/>
      </c>
      <c r="C22" s="14">
        <f t="shared" si="1"/>
      </c>
      <c r="D22" s="12">
        <f t="shared" si="8"/>
      </c>
      <c r="E22" s="61">
        <f t="shared" si="2"/>
        <v>0</v>
      </c>
      <c r="F22" s="61">
        <f t="shared" si="3"/>
        <v>0</v>
      </c>
      <c r="G22" s="61">
        <f t="shared" si="4"/>
        <v>0</v>
      </c>
      <c r="H22" s="61">
        <f t="shared" si="5"/>
        <v>0</v>
      </c>
      <c r="I22" s="61">
        <f t="shared" si="11"/>
        <v>0</v>
      </c>
      <c r="J22" s="61">
        <f t="shared" si="12"/>
        <v>0</v>
      </c>
      <c r="K22" s="61">
        <f t="shared" si="6"/>
        <v>0</v>
      </c>
      <c r="L22" s="61">
        <f t="shared" si="7"/>
        <v>0</v>
      </c>
      <c r="M22" s="61">
        <f t="shared" si="9"/>
        <v>0</v>
      </c>
      <c r="N22" s="61">
        <f t="shared" si="10"/>
        <v>0</v>
      </c>
      <c r="O22" s="62">
        <f ca="1" t="shared" si="13"/>
      </c>
      <c r="P22" s="63"/>
    </row>
    <row r="23" spans="1:16" ht="76.5" customHeight="1" hidden="1">
      <c r="A23" s="31"/>
      <c r="B23" s="14">
        <f t="shared" si="0"/>
      </c>
      <c r="C23" s="14">
        <f t="shared" si="1"/>
      </c>
      <c r="D23" s="12">
        <f t="shared" si="8"/>
      </c>
      <c r="E23" s="61">
        <f t="shared" si="2"/>
        <v>0</v>
      </c>
      <c r="F23" s="61">
        <f t="shared" si="3"/>
        <v>0</v>
      </c>
      <c r="G23" s="61">
        <f t="shared" si="4"/>
        <v>0</v>
      </c>
      <c r="H23" s="61">
        <f t="shared" si="5"/>
        <v>0</v>
      </c>
      <c r="I23" s="61">
        <f t="shared" si="11"/>
        <v>0</v>
      </c>
      <c r="J23" s="61">
        <f t="shared" si="12"/>
        <v>0</v>
      </c>
      <c r="K23" s="61">
        <f t="shared" si="6"/>
        <v>0</v>
      </c>
      <c r="L23" s="61">
        <f t="shared" si="7"/>
        <v>0</v>
      </c>
      <c r="M23" s="61">
        <f t="shared" si="9"/>
        <v>0</v>
      </c>
      <c r="N23" s="61">
        <f t="shared" si="10"/>
        <v>0</v>
      </c>
      <c r="O23" s="62">
        <f ca="1" t="shared" si="13"/>
      </c>
      <c r="P23" s="63"/>
    </row>
    <row r="24" spans="1:16" ht="76.5" customHeight="1" hidden="1">
      <c r="A24" s="31"/>
      <c r="B24" s="14">
        <f t="shared" si="0"/>
      </c>
      <c r="C24" s="14">
        <f t="shared" si="1"/>
      </c>
      <c r="D24" s="12">
        <f t="shared" si="8"/>
      </c>
      <c r="E24" s="61">
        <f t="shared" si="2"/>
        <v>0</v>
      </c>
      <c r="F24" s="61">
        <f t="shared" si="3"/>
        <v>0</v>
      </c>
      <c r="G24" s="61">
        <f t="shared" si="4"/>
        <v>0</v>
      </c>
      <c r="H24" s="61">
        <f t="shared" si="5"/>
        <v>0</v>
      </c>
      <c r="I24" s="61">
        <f t="shared" si="11"/>
        <v>0</v>
      </c>
      <c r="J24" s="61">
        <f t="shared" si="12"/>
        <v>0</v>
      </c>
      <c r="K24" s="61">
        <f t="shared" si="6"/>
        <v>0</v>
      </c>
      <c r="L24" s="61">
        <f t="shared" si="7"/>
        <v>0</v>
      </c>
      <c r="M24" s="61">
        <f t="shared" si="9"/>
        <v>0</v>
      </c>
      <c r="N24" s="61">
        <f t="shared" si="10"/>
        <v>0</v>
      </c>
      <c r="O24" s="62">
        <f ca="1" t="shared" si="13"/>
      </c>
      <c r="P24" s="63"/>
    </row>
    <row r="25" spans="1:16" ht="76.5" customHeight="1" hidden="1">
      <c r="A25" s="31"/>
      <c r="B25" s="14">
        <f t="shared" si="0"/>
      </c>
      <c r="C25" s="14">
        <f t="shared" si="1"/>
      </c>
      <c r="D25" s="12">
        <f t="shared" si="8"/>
      </c>
      <c r="E25" s="61">
        <f t="shared" si="2"/>
        <v>0</v>
      </c>
      <c r="F25" s="61">
        <f t="shared" si="3"/>
        <v>0</v>
      </c>
      <c r="G25" s="61">
        <f t="shared" si="4"/>
        <v>0</v>
      </c>
      <c r="H25" s="61">
        <f t="shared" si="5"/>
        <v>0</v>
      </c>
      <c r="I25" s="61">
        <f t="shared" si="11"/>
        <v>0</v>
      </c>
      <c r="J25" s="61">
        <f t="shared" si="12"/>
        <v>0</v>
      </c>
      <c r="K25" s="61">
        <f t="shared" si="6"/>
        <v>0</v>
      </c>
      <c r="L25" s="61">
        <f t="shared" si="7"/>
        <v>0</v>
      </c>
      <c r="M25" s="61">
        <f t="shared" si="9"/>
        <v>0</v>
      </c>
      <c r="N25" s="61">
        <f t="shared" si="10"/>
        <v>0</v>
      </c>
      <c r="O25" s="62">
        <f ca="1" t="shared" si="13"/>
      </c>
      <c r="P25" s="63"/>
    </row>
    <row r="26" spans="1:16" ht="76.5" customHeight="1" hidden="1">
      <c r="A26" s="31"/>
      <c r="B26" s="14">
        <f t="shared" si="0"/>
      </c>
      <c r="C26" s="14">
        <f t="shared" si="1"/>
      </c>
      <c r="D26" s="12">
        <f t="shared" si="8"/>
      </c>
      <c r="E26" s="61">
        <f t="shared" si="2"/>
        <v>0</v>
      </c>
      <c r="F26" s="61">
        <f t="shared" si="3"/>
        <v>0</v>
      </c>
      <c r="G26" s="61">
        <f t="shared" si="4"/>
        <v>0</v>
      </c>
      <c r="H26" s="61">
        <f t="shared" si="5"/>
        <v>0</v>
      </c>
      <c r="I26" s="61">
        <f t="shared" si="11"/>
        <v>0</v>
      </c>
      <c r="J26" s="61">
        <f t="shared" si="12"/>
        <v>0</v>
      </c>
      <c r="K26" s="61">
        <f t="shared" si="6"/>
        <v>0</v>
      </c>
      <c r="L26" s="61">
        <f t="shared" si="7"/>
        <v>0</v>
      </c>
      <c r="M26" s="61">
        <f t="shared" si="9"/>
        <v>0</v>
      </c>
      <c r="N26" s="61">
        <f t="shared" si="10"/>
        <v>0</v>
      </c>
      <c r="O26" s="62">
        <f ca="1" t="shared" si="13"/>
      </c>
      <c r="P26" s="63"/>
    </row>
    <row r="27" spans="1:16" ht="76.5" customHeight="1" hidden="1">
      <c r="A27" s="31"/>
      <c r="B27" s="14">
        <f t="shared" si="0"/>
      </c>
      <c r="C27" s="14">
        <f t="shared" si="1"/>
      </c>
      <c r="D27" s="12">
        <f t="shared" si="8"/>
      </c>
      <c r="E27" s="61">
        <f t="shared" si="2"/>
        <v>0</v>
      </c>
      <c r="F27" s="61">
        <f t="shared" si="3"/>
        <v>0</v>
      </c>
      <c r="G27" s="61">
        <f t="shared" si="4"/>
        <v>0</v>
      </c>
      <c r="H27" s="61">
        <f t="shared" si="5"/>
        <v>0</v>
      </c>
      <c r="I27" s="61">
        <f t="shared" si="11"/>
        <v>0</v>
      </c>
      <c r="J27" s="61">
        <f t="shared" si="12"/>
        <v>0</v>
      </c>
      <c r="K27" s="61">
        <f t="shared" si="6"/>
        <v>0</v>
      </c>
      <c r="L27" s="61">
        <f t="shared" si="7"/>
        <v>0</v>
      </c>
      <c r="M27" s="61">
        <f t="shared" si="9"/>
        <v>0</v>
      </c>
      <c r="N27" s="61">
        <f t="shared" si="10"/>
        <v>0</v>
      </c>
      <c r="O27" s="62">
        <f ca="1" t="shared" si="13"/>
      </c>
      <c r="P27" s="63"/>
    </row>
    <row r="28" spans="1:16" ht="76.5" customHeight="1" hidden="1">
      <c r="A28" s="31"/>
      <c r="B28" s="14">
        <f t="shared" si="0"/>
      </c>
      <c r="C28" s="14">
        <f t="shared" si="1"/>
      </c>
      <c r="D28" s="12">
        <f t="shared" si="8"/>
      </c>
      <c r="E28" s="61">
        <f t="shared" si="2"/>
        <v>0</v>
      </c>
      <c r="F28" s="61">
        <f t="shared" si="3"/>
        <v>0</v>
      </c>
      <c r="G28" s="61">
        <f t="shared" si="4"/>
        <v>0</v>
      </c>
      <c r="H28" s="61">
        <f t="shared" si="5"/>
        <v>0</v>
      </c>
      <c r="I28" s="61">
        <f t="shared" si="11"/>
        <v>0</v>
      </c>
      <c r="J28" s="61">
        <f t="shared" si="12"/>
        <v>0</v>
      </c>
      <c r="K28" s="61">
        <f t="shared" si="6"/>
        <v>0</v>
      </c>
      <c r="L28" s="61">
        <f t="shared" si="7"/>
        <v>0</v>
      </c>
      <c r="M28" s="61">
        <f t="shared" si="9"/>
        <v>0</v>
      </c>
      <c r="N28" s="61">
        <f t="shared" si="10"/>
        <v>0</v>
      </c>
      <c r="O28" s="62">
        <f ca="1" t="shared" si="13"/>
      </c>
      <c r="P28" s="63"/>
    </row>
    <row r="29" spans="1:16" ht="76.5" customHeight="1" hidden="1">
      <c r="A29" s="31"/>
      <c r="B29" s="14">
        <f t="shared" si="0"/>
      </c>
      <c r="C29" s="14">
        <f t="shared" si="1"/>
      </c>
      <c r="D29" s="12">
        <f t="shared" si="8"/>
      </c>
      <c r="E29" s="61">
        <f t="shared" si="2"/>
        <v>0</v>
      </c>
      <c r="F29" s="61">
        <f t="shared" si="3"/>
        <v>0</v>
      </c>
      <c r="G29" s="61">
        <f t="shared" si="4"/>
        <v>0</v>
      </c>
      <c r="H29" s="61">
        <f t="shared" si="5"/>
        <v>0</v>
      </c>
      <c r="I29" s="61">
        <f t="shared" si="11"/>
        <v>0</v>
      </c>
      <c r="J29" s="61">
        <f t="shared" si="12"/>
        <v>0</v>
      </c>
      <c r="K29" s="61">
        <f t="shared" si="6"/>
        <v>0</v>
      </c>
      <c r="L29" s="61">
        <f t="shared" si="7"/>
        <v>0</v>
      </c>
      <c r="M29" s="61">
        <f t="shared" si="9"/>
        <v>0</v>
      </c>
      <c r="N29" s="61">
        <f t="shared" si="10"/>
        <v>0</v>
      </c>
      <c r="O29" s="62">
        <f ca="1" t="shared" si="13"/>
      </c>
      <c r="P29" s="63"/>
    </row>
    <row r="30" spans="1:16" ht="76.5" customHeight="1" hidden="1">
      <c r="A30" s="31"/>
      <c r="B30" s="14">
        <f t="shared" si="0"/>
      </c>
      <c r="C30" s="14">
        <f t="shared" si="1"/>
      </c>
      <c r="D30" s="12">
        <f t="shared" si="8"/>
      </c>
      <c r="E30" s="61">
        <f t="shared" si="2"/>
        <v>0</v>
      </c>
      <c r="F30" s="61">
        <f t="shared" si="3"/>
        <v>0</v>
      </c>
      <c r="G30" s="61">
        <f t="shared" si="4"/>
        <v>0</v>
      </c>
      <c r="H30" s="61">
        <f t="shared" si="5"/>
        <v>0</v>
      </c>
      <c r="I30" s="61">
        <f t="shared" si="11"/>
        <v>0</v>
      </c>
      <c r="J30" s="61">
        <f t="shared" si="12"/>
        <v>0</v>
      </c>
      <c r="K30" s="61">
        <f t="shared" si="6"/>
        <v>0</v>
      </c>
      <c r="L30" s="61">
        <f t="shared" si="7"/>
        <v>0</v>
      </c>
      <c r="M30" s="61">
        <f t="shared" si="9"/>
        <v>0</v>
      </c>
      <c r="N30" s="61">
        <f t="shared" si="10"/>
        <v>0</v>
      </c>
      <c r="O30" s="62">
        <f ca="1" t="shared" si="13"/>
      </c>
      <c r="P30" s="63"/>
    </row>
    <row r="31" spans="1:16" ht="76.5" customHeight="1" hidden="1">
      <c r="A31" s="31"/>
      <c r="B31" s="14">
        <f t="shared" si="0"/>
      </c>
      <c r="C31" s="14">
        <f t="shared" si="1"/>
      </c>
      <c r="D31" s="12">
        <f t="shared" si="8"/>
      </c>
      <c r="E31" s="61">
        <f t="shared" si="2"/>
        <v>0</v>
      </c>
      <c r="F31" s="61">
        <f t="shared" si="3"/>
        <v>0</v>
      </c>
      <c r="G31" s="61">
        <f t="shared" si="4"/>
        <v>0</v>
      </c>
      <c r="H31" s="61">
        <f t="shared" si="5"/>
        <v>0</v>
      </c>
      <c r="I31" s="61">
        <f t="shared" si="11"/>
        <v>0</v>
      </c>
      <c r="J31" s="61">
        <f t="shared" si="12"/>
        <v>0</v>
      </c>
      <c r="K31" s="61">
        <f t="shared" si="6"/>
        <v>0</v>
      </c>
      <c r="L31" s="61">
        <f t="shared" si="7"/>
        <v>0</v>
      </c>
      <c r="M31" s="61">
        <f t="shared" si="9"/>
        <v>0</v>
      </c>
      <c r="N31" s="61">
        <f t="shared" si="10"/>
        <v>0</v>
      </c>
      <c r="O31" s="62">
        <f ca="1" t="shared" si="13"/>
      </c>
      <c r="P31" s="63"/>
    </row>
    <row r="32" spans="1:16" ht="76.5" customHeight="1" hidden="1">
      <c r="A32" s="31"/>
      <c r="B32" s="14">
        <f t="shared" si="0"/>
      </c>
      <c r="C32" s="14">
        <f t="shared" si="1"/>
      </c>
      <c r="D32" s="12">
        <f t="shared" si="8"/>
      </c>
      <c r="E32" s="61">
        <f t="shared" si="2"/>
        <v>0</v>
      </c>
      <c r="F32" s="61">
        <f t="shared" si="3"/>
        <v>0</v>
      </c>
      <c r="G32" s="61">
        <f t="shared" si="4"/>
        <v>0</v>
      </c>
      <c r="H32" s="61">
        <f t="shared" si="5"/>
        <v>0</v>
      </c>
      <c r="I32" s="61">
        <f t="shared" si="11"/>
        <v>0</v>
      </c>
      <c r="J32" s="61">
        <f t="shared" si="12"/>
        <v>0</v>
      </c>
      <c r="K32" s="61">
        <f t="shared" si="6"/>
        <v>0</v>
      </c>
      <c r="L32" s="61">
        <f t="shared" si="7"/>
        <v>0</v>
      </c>
      <c r="M32" s="61">
        <f t="shared" si="9"/>
        <v>0</v>
      </c>
      <c r="N32" s="61">
        <f t="shared" si="10"/>
        <v>0</v>
      </c>
      <c r="O32" s="62">
        <f ca="1" t="shared" si="13"/>
      </c>
      <c r="P32" s="63"/>
    </row>
    <row r="33" spans="1:16" ht="76.5" customHeight="1" hidden="1">
      <c r="A33" s="31"/>
      <c r="B33" s="14">
        <f t="shared" si="0"/>
      </c>
      <c r="C33" s="14">
        <f t="shared" si="1"/>
      </c>
      <c r="D33" s="12">
        <f t="shared" si="8"/>
      </c>
      <c r="E33" s="61">
        <f t="shared" si="2"/>
        <v>0</v>
      </c>
      <c r="F33" s="61">
        <f t="shared" si="3"/>
        <v>0</v>
      </c>
      <c r="G33" s="61">
        <f t="shared" si="4"/>
        <v>0</v>
      </c>
      <c r="H33" s="61">
        <f t="shared" si="5"/>
        <v>0</v>
      </c>
      <c r="I33" s="61">
        <f t="shared" si="11"/>
        <v>0</v>
      </c>
      <c r="J33" s="61">
        <f t="shared" si="12"/>
        <v>0</v>
      </c>
      <c r="K33" s="61">
        <f t="shared" si="6"/>
        <v>0</v>
      </c>
      <c r="L33" s="61">
        <f t="shared" si="7"/>
        <v>0</v>
      </c>
      <c r="M33" s="61">
        <f t="shared" si="9"/>
        <v>0</v>
      </c>
      <c r="N33" s="61">
        <f t="shared" si="10"/>
        <v>0</v>
      </c>
      <c r="O33" s="62">
        <f ca="1" t="shared" si="13"/>
      </c>
      <c r="P33" s="63"/>
    </row>
    <row r="34" spans="1:16" ht="12.75">
      <c r="A34" s="25"/>
      <c r="B34" s="24"/>
      <c r="C34" s="24"/>
      <c r="D34" s="26"/>
      <c r="E34" s="27"/>
      <c r="F34" s="27"/>
      <c r="G34" s="27"/>
      <c r="H34" s="27"/>
      <c r="I34" s="27"/>
      <c r="J34" s="27"/>
      <c r="K34" s="27"/>
      <c r="L34" s="27"/>
      <c r="M34" s="28"/>
      <c r="N34" s="29"/>
      <c r="O34" s="29"/>
      <c r="P34" s="29"/>
    </row>
    <row r="35" spans="1:16" ht="12.75">
      <c r="A35" s="25"/>
      <c r="B35" s="24"/>
      <c r="C35" s="24"/>
      <c r="D35" s="26"/>
      <c r="E35" s="27"/>
      <c r="F35" s="27"/>
      <c r="G35" s="27"/>
      <c r="H35" s="27"/>
      <c r="I35" s="27"/>
      <c r="J35" s="27"/>
      <c r="K35" s="27"/>
      <c r="L35" s="27"/>
      <c r="M35" s="28"/>
      <c r="N35" s="29"/>
      <c r="O35" s="29"/>
      <c r="P35" s="29"/>
    </row>
    <row r="37" ht="12.75">
      <c r="B37" s="53" t="s">
        <v>33</v>
      </c>
    </row>
    <row r="38" spans="2:3" ht="12.75">
      <c r="B38" s="74" t="str">
        <f>Главный_секретарь</f>
        <v>Табакаев В.А.</v>
      </c>
      <c r="C38" s="52"/>
    </row>
  </sheetData>
  <sheetProtection/>
  <mergeCells count="13">
    <mergeCell ref="A9:A10"/>
    <mergeCell ref="B9:B10"/>
    <mergeCell ref="C9:C10"/>
    <mergeCell ref="D9:D10"/>
    <mergeCell ref="E9:F9"/>
    <mergeCell ref="G9:H9"/>
    <mergeCell ref="I9:J9"/>
    <mergeCell ref="K9:L9"/>
    <mergeCell ref="P9:P10"/>
    <mergeCell ref="K3:L3"/>
    <mergeCell ref="M9:M10"/>
    <mergeCell ref="O9:O10"/>
    <mergeCell ref="N9:N10"/>
  </mergeCells>
  <printOptions/>
  <pageMargins left="0.75" right="0.75" top="1" bottom="1" header="0.5" footer="0.5"/>
  <pageSetup fitToHeight="1" fitToWidth="1" horizontalDpi="600" verticalDpi="600" orientation="landscape" paperSize="9" scale="41" r:id="rId2"/>
  <drawing r:id="rId1"/>
</worksheet>
</file>

<file path=xl/worksheets/sheet5.xml><?xml version="1.0" encoding="utf-8"?>
<worksheet xmlns="http://schemas.openxmlformats.org/spreadsheetml/2006/main" xmlns:r="http://schemas.openxmlformats.org/officeDocument/2006/relationships">
  <sheetPr codeName="Лист6">
    <pageSetUpPr fitToPage="1"/>
  </sheetPr>
  <dimension ref="A1:R4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O1" sqref="O1:O16384"/>
    </sheetView>
  </sheetViews>
  <sheetFormatPr defaultColWidth="9.140625" defaultRowHeight="12.75"/>
  <cols>
    <col min="1" max="1" width="8.140625" style="1" bestFit="1" customWidth="1"/>
    <col min="2" max="2" width="24.7109375" style="1" customWidth="1"/>
    <col min="3" max="3" width="31.57421875" style="1" customWidth="1"/>
    <col min="4" max="4" width="8.421875" style="1" hidden="1" customWidth="1"/>
    <col min="5" max="7" width="9.7109375" style="1" hidden="1" customWidth="1"/>
    <col min="8" max="8" width="7.8515625" style="1" hidden="1" customWidth="1"/>
    <col min="9" max="11" width="4.7109375" style="1" hidden="1" customWidth="1"/>
    <col min="12" max="12" width="9.28125" style="1" hidden="1" customWidth="1"/>
    <col min="13" max="13" width="8.57421875" style="1" hidden="1" customWidth="1"/>
    <col min="14" max="14" width="9.7109375" style="1" bestFit="1" customWidth="1"/>
    <col min="15" max="15" width="9.7109375" style="1" hidden="1" customWidth="1"/>
    <col min="16" max="16" width="6.7109375" style="1" hidden="1" customWidth="1"/>
    <col min="17" max="17" width="6.7109375" style="1" bestFit="1" customWidth="1"/>
    <col min="18" max="18" width="6.7109375" style="1" customWidth="1"/>
    <col min="19" max="16384" width="9.140625" style="1" customWidth="1"/>
  </cols>
  <sheetData>
    <row r="1" spans="1:14"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E1" s="7"/>
      <c r="F1" s="7"/>
      <c r="G1" s="59"/>
      <c r="H1" s="7"/>
      <c r="I1" s="59"/>
      <c r="J1" s="59"/>
      <c r="K1" s="7"/>
      <c r="L1" s="7"/>
      <c r="M1" s="7"/>
      <c r="N1" s="7"/>
    </row>
    <row r="2" spans="1:14" ht="12.75">
      <c r="A2" s="7"/>
      <c r="B2" s="7"/>
      <c r="C2" s="3" t="s">
        <v>30</v>
      </c>
      <c r="D2" s="7"/>
      <c r="E2" s="7"/>
      <c r="F2" s="59"/>
      <c r="G2" s="7"/>
      <c r="H2" s="7"/>
      <c r="I2" s="7"/>
      <c r="J2" s="7"/>
      <c r="K2" s="7"/>
      <c r="L2" s="7"/>
      <c r="M2" s="7"/>
      <c r="N2" s="7"/>
    </row>
    <row r="3" spans="1:15" ht="12.75">
      <c r="A3" s="7"/>
      <c r="B3" s="7"/>
      <c r="C3" s="3" t="s">
        <v>40</v>
      </c>
      <c r="D3" s="7"/>
      <c r="E3" s="7"/>
      <c r="F3" s="59"/>
      <c r="G3" s="7"/>
      <c r="H3" s="7"/>
      <c r="I3" s="7"/>
      <c r="J3" s="7"/>
      <c r="K3" s="7"/>
      <c r="L3" s="7"/>
      <c r="M3" s="143" t="s">
        <v>34</v>
      </c>
      <c r="N3" s="143"/>
      <c r="O3" s="55"/>
    </row>
    <row r="4" spans="1:15" ht="12.75">
      <c r="A4" s="7"/>
      <c r="B4" s="7"/>
      <c r="C4" s="48" t="str">
        <f>Сводный!$C$4</f>
        <v>Класс судов: R6 юниорки</v>
      </c>
      <c r="D4" s="59"/>
      <c r="E4" s="7"/>
      <c r="F4" s="59"/>
      <c r="G4" s="7"/>
      <c r="H4" s="7"/>
      <c r="I4" s="7"/>
      <c r="J4" s="7"/>
      <c r="K4" s="7"/>
      <c r="L4" s="7"/>
      <c r="M4" s="60"/>
      <c r="N4" s="60"/>
      <c r="O4" s="55"/>
    </row>
    <row r="5" spans="1:15" ht="12.75">
      <c r="A5" s="7"/>
      <c r="B5" s="7"/>
      <c r="C5" s="7"/>
      <c r="D5" s="30"/>
      <c r="E5" s="7"/>
      <c r="F5" s="7"/>
      <c r="G5" s="7"/>
      <c r="H5" s="7"/>
      <c r="I5" s="7"/>
      <c r="J5" s="7"/>
      <c r="K5" s="7"/>
      <c r="L5" s="7"/>
      <c r="M5" s="58" t="s">
        <v>24</v>
      </c>
      <c r="N5" s="30"/>
      <c r="O5" s="30"/>
    </row>
    <row r="6" spans="1:14" ht="12.75">
      <c r="A6" s="17"/>
      <c r="B6" s="7"/>
      <c r="C6" s="8" t="str">
        <f>Сводный!$C$6</f>
        <v>Место проведения: р. Лосиха, Первомайский район, Алтайский край</v>
      </c>
      <c r="D6" s="8"/>
      <c r="E6" s="8"/>
      <c r="F6" s="8"/>
      <c r="G6" s="59"/>
      <c r="H6" s="7"/>
      <c r="I6" s="59"/>
      <c r="J6" s="59"/>
      <c r="K6" s="7"/>
      <c r="L6" s="7"/>
      <c r="M6" s="8" t="str">
        <f>Сводный!$K$6</f>
        <v>Дудник А.В. _____________</v>
      </c>
      <c r="N6" s="7"/>
    </row>
    <row r="7" spans="1:15" ht="12.75">
      <c r="A7" s="17"/>
      <c r="B7" s="7"/>
      <c r="C7" s="8" t="str">
        <f>Сводный!$C$7</f>
        <v>Время проведения: 14-21 апреля 2018 г.</v>
      </c>
      <c r="D7" s="8"/>
      <c r="E7" s="10"/>
      <c r="F7" s="10"/>
      <c r="G7" s="59"/>
      <c r="H7" s="7"/>
      <c r="I7" s="59"/>
      <c r="J7" s="59"/>
      <c r="K7" s="7"/>
      <c r="L7" s="7"/>
      <c r="M7" s="56" t="str">
        <f>Сводный!$K$7</f>
        <v>"___" _____________ 2018 г.</v>
      </c>
      <c r="N7" s="7"/>
      <c r="O7" s="7"/>
    </row>
    <row r="8" spans="1:10" s="20" customFormat="1" ht="12.75">
      <c r="A8" s="19"/>
      <c r="B8" s="18"/>
      <c r="C8" s="19"/>
      <c r="D8" s="21"/>
      <c r="E8" s="21"/>
      <c r="F8" s="21"/>
      <c r="G8" s="4"/>
      <c r="I8" s="4"/>
      <c r="J8" s="4"/>
    </row>
    <row r="9" spans="1:18" ht="38.25">
      <c r="A9" s="36" t="s">
        <v>10</v>
      </c>
      <c r="B9" s="13" t="s">
        <v>11</v>
      </c>
      <c r="C9" s="13" t="s">
        <v>12</v>
      </c>
      <c r="D9" s="13" t="s">
        <v>58</v>
      </c>
      <c r="E9" s="36" t="s">
        <v>13</v>
      </c>
      <c r="F9" s="36" t="s">
        <v>14</v>
      </c>
      <c r="G9" s="13" t="s">
        <v>15</v>
      </c>
      <c r="H9" s="36" t="s">
        <v>27</v>
      </c>
      <c r="I9" s="36" t="s">
        <v>0</v>
      </c>
      <c r="J9" s="36" t="s">
        <v>1</v>
      </c>
      <c r="K9" s="36" t="s">
        <v>2</v>
      </c>
      <c r="L9" s="36" t="s">
        <v>104</v>
      </c>
      <c r="M9" s="13" t="s">
        <v>16</v>
      </c>
      <c r="N9" s="32" t="s">
        <v>17</v>
      </c>
      <c r="O9" s="32" t="s">
        <v>18</v>
      </c>
      <c r="P9" s="33" t="s">
        <v>19</v>
      </c>
      <c r="Q9" s="39" t="s">
        <v>20</v>
      </c>
      <c r="R9" s="33" t="s">
        <v>41</v>
      </c>
    </row>
    <row r="10" spans="1:18" ht="78" customHeight="1">
      <c r="A10" s="149">
        <v>3</v>
      </c>
      <c r="B10" s="150" t="str">
        <f>IF(ISBLANK($A10),"",VLOOKUP($A10,Список,3,0))</f>
        <v>"Скатики"
г. Бийск
</v>
      </c>
      <c r="C10" s="150" t="str">
        <f>IF(ISBLANK($A10),"",VLOOKUP($A10,Список,4,0))</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D10" s="150" t="str">
        <f>IF(ISBLANK($A10),"",VLOOKUP($A10,Список,7,0))</f>
        <v>
</v>
      </c>
      <c r="E10" s="38">
        <v>0.14375000000000002</v>
      </c>
      <c r="F10" s="38">
        <v>0.1443741898148148</v>
      </c>
      <c r="G10" s="34">
        <f>F10-E10</f>
        <v>0.0006241898148147962</v>
      </c>
      <c r="H10" s="37">
        <v>0</v>
      </c>
      <c r="I10" s="37"/>
      <c r="J10" s="37"/>
      <c r="K10" s="37"/>
      <c r="L10" s="37"/>
      <c r="M10" s="35">
        <f>SUM(H10:L10)</f>
        <v>0</v>
      </c>
      <c r="N10" s="34">
        <f>G10+TIME(,,M10)</f>
        <v>0.0006241898148147962</v>
      </c>
      <c r="O10" s="151">
        <f>IF(MIN(N10,N11)=0,MAX(N10,N11),MIN(N10,N11))</f>
        <v>0.0006241898148147962</v>
      </c>
      <c r="P10" s="152">
        <f ca="1">IF(ISBLANK($A10),"",RANK(O10,OFFSET(O$10,0,0,COUNTA($A$10:$A$210)*2,1),1))</f>
        <v>1</v>
      </c>
      <c r="Q10" s="148">
        <v>1</v>
      </c>
      <c r="R10" s="146">
        <f>IF(ISBLANK(Q10),0,100-5*(Q10-1))</f>
        <v>100</v>
      </c>
    </row>
    <row r="11" spans="1:18" ht="38.25" customHeight="1" hidden="1">
      <c r="A11" s="149"/>
      <c r="B11" s="150"/>
      <c r="C11" s="150"/>
      <c r="D11" s="150"/>
      <c r="E11" s="38"/>
      <c r="F11" s="38"/>
      <c r="G11" s="34">
        <f>F11-E11</f>
        <v>0</v>
      </c>
      <c r="H11" s="37"/>
      <c r="I11" s="37"/>
      <c r="J11" s="37"/>
      <c r="K11" s="37"/>
      <c r="L11" s="37"/>
      <c r="M11" s="35">
        <f>SUM(H11:L11)</f>
        <v>0</v>
      </c>
      <c r="N11" s="34">
        <f>G11+TIME(,,M11)</f>
        <v>0</v>
      </c>
      <c r="O11" s="151"/>
      <c r="P11" s="152"/>
      <c r="Q11" s="148"/>
      <c r="R11" s="146"/>
    </row>
    <row r="12" spans="1:18" ht="78" customHeight="1">
      <c r="A12" s="149">
        <v>5</v>
      </c>
      <c r="B12" s="150" t="str">
        <f>IF(ISBLANK($A12),"",VLOOKUP($A12,Список,3,0))</f>
        <v>"Жемчужина" (ТК Норд)
г. Барнаул
</v>
      </c>
      <c r="C12" s="150" t="str">
        <f>IF(ISBLANK($A12),"",VLOOKUP($A12,Список,4,0))</f>
        <v>Кулакова Елизавета
Баранова Евгения
Игнатенко Елизавета
Маслова Анастасия
Князькова Виктория
Зенкина Алина</v>
      </c>
      <c r="D12" s="150" t="str">
        <f>IF(ISBLANK($A12),"",VLOOKUP($A12,Список,7,0))</f>
        <v>
</v>
      </c>
      <c r="E12" s="38">
        <v>0.15833333333333333</v>
      </c>
      <c r="F12" s="38">
        <v>0.15896087962962963</v>
      </c>
      <c r="G12" s="34">
        <f>F12-E12</f>
        <v>0.0006275462962962997</v>
      </c>
      <c r="H12" s="37">
        <v>0</v>
      </c>
      <c r="I12" s="37"/>
      <c r="J12" s="37"/>
      <c r="K12" s="37"/>
      <c r="L12" s="37"/>
      <c r="M12" s="35">
        <f>SUM(H12:L12)</f>
        <v>0</v>
      </c>
      <c r="N12" s="34">
        <f>G12+TIME(,,M12)</f>
        <v>0.0006275462962962997</v>
      </c>
      <c r="O12" s="151">
        <f>IF(MIN(N12,N13)=0,MAX(N12,N13),MIN(N12,N13))</f>
        <v>0.0006275462962962997</v>
      </c>
      <c r="P12" s="152">
        <f ca="1">IF(ISBLANK($A12),"",RANK(O12,OFFSET(O$10,0,0,COUNTA($A$10:$A$210)*2,1),1))</f>
        <v>2</v>
      </c>
      <c r="Q12" s="148">
        <v>2</v>
      </c>
      <c r="R12" s="146">
        <f>IF(ISBLANK(Q12),0,100-5*(Q12-1))</f>
        <v>95</v>
      </c>
    </row>
    <row r="13" spans="1:18" ht="38.25" customHeight="1" hidden="1">
      <c r="A13" s="149"/>
      <c r="B13" s="150"/>
      <c r="C13" s="150"/>
      <c r="D13" s="150"/>
      <c r="E13" s="38"/>
      <c r="F13" s="38"/>
      <c r="G13" s="34">
        <f aca="true" t="shared" si="0" ref="G13:G33">F13-E13</f>
        <v>0</v>
      </c>
      <c r="H13" s="37"/>
      <c r="I13" s="37"/>
      <c r="J13" s="37"/>
      <c r="K13" s="37"/>
      <c r="L13" s="37"/>
      <c r="M13" s="35">
        <f aca="true" t="shared" si="1" ref="M13:M33">SUM(H13:L13)</f>
        <v>0</v>
      </c>
      <c r="N13" s="34">
        <f aca="true" t="shared" si="2" ref="N13:N33">G13+TIME(,,M13)</f>
        <v>0</v>
      </c>
      <c r="O13" s="151"/>
      <c r="P13" s="152"/>
      <c r="Q13" s="148"/>
      <c r="R13" s="146"/>
    </row>
    <row r="14" spans="1:18" ht="38.25" customHeight="1" hidden="1">
      <c r="A14" s="149"/>
      <c r="B14" s="150">
        <f>IF(ISBLANK($A14),"",VLOOKUP($A14,Список,3,0))</f>
      </c>
      <c r="C14" s="150">
        <f>IF(ISBLANK($A14),"",VLOOKUP($A14,Список,4,0))</f>
      </c>
      <c r="D14" s="150">
        <f>IF(ISBLANK($A14),"",VLOOKUP($A14,Список,7,0))</f>
      </c>
      <c r="E14" s="38"/>
      <c r="F14" s="38"/>
      <c r="G14" s="34">
        <f t="shared" si="0"/>
        <v>0</v>
      </c>
      <c r="H14" s="37"/>
      <c r="I14" s="37"/>
      <c r="J14" s="37"/>
      <c r="K14" s="37"/>
      <c r="L14" s="37"/>
      <c r="M14" s="35">
        <f t="shared" si="1"/>
        <v>0</v>
      </c>
      <c r="N14" s="34">
        <f t="shared" si="2"/>
        <v>0</v>
      </c>
      <c r="O14" s="151">
        <f>IF(MIN(N14,N15)=0,MAX(N14,N15),MIN(N14,N15))</f>
        <v>0</v>
      </c>
      <c r="P14" s="152">
        <f ca="1">IF(ISBLANK($A14),"",RANK(O14,OFFSET(O$10,0,0,COUNTA($A$10:$A$210)*2,1),1))</f>
      </c>
      <c r="Q14" s="148">
        <v>3</v>
      </c>
      <c r="R14" s="146">
        <f>IF(ISBLANK(Q14),0,100-5*(Q14-1))</f>
        <v>90</v>
      </c>
    </row>
    <row r="15" spans="1:18" ht="38.25" customHeight="1" hidden="1">
      <c r="A15" s="149"/>
      <c r="B15" s="150"/>
      <c r="C15" s="150"/>
      <c r="D15" s="150"/>
      <c r="E15" s="38"/>
      <c r="F15" s="38"/>
      <c r="G15" s="34">
        <f t="shared" si="0"/>
        <v>0</v>
      </c>
      <c r="H15" s="37"/>
      <c r="I15" s="37"/>
      <c r="J15" s="37"/>
      <c r="K15" s="37"/>
      <c r="L15" s="37"/>
      <c r="M15" s="35">
        <f t="shared" si="1"/>
        <v>0</v>
      </c>
      <c r="N15" s="34">
        <f t="shared" si="2"/>
        <v>0</v>
      </c>
      <c r="O15" s="151"/>
      <c r="P15" s="152"/>
      <c r="Q15" s="148"/>
      <c r="R15" s="146"/>
    </row>
    <row r="16" spans="1:18" ht="38.25" customHeight="1" hidden="1">
      <c r="A16" s="149"/>
      <c r="B16" s="150">
        <f>IF(ISBLANK($A16),"",VLOOKUP($A16,Список,3,0))</f>
      </c>
      <c r="C16" s="150">
        <f>IF(ISBLANK($A16),"",VLOOKUP($A16,Список,4,0))</f>
      </c>
      <c r="D16" s="150">
        <f>IF(ISBLANK($A16),"",VLOOKUP($A16,Список,7,0))</f>
      </c>
      <c r="E16" s="38"/>
      <c r="F16" s="38"/>
      <c r="G16" s="34">
        <f t="shared" si="0"/>
        <v>0</v>
      </c>
      <c r="H16" s="37"/>
      <c r="I16" s="37"/>
      <c r="J16" s="37"/>
      <c r="K16" s="37"/>
      <c r="L16" s="37"/>
      <c r="M16" s="35">
        <f t="shared" si="1"/>
        <v>0</v>
      </c>
      <c r="N16" s="34">
        <f t="shared" si="2"/>
        <v>0</v>
      </c>
      <c r="O16" s="151">
        <f>IF(MIN(N16,N17)=0,MAX(N16,N17),MIN(N16,N17))</f>
        <v>0</v>
      </c>
      <c r="P16" s="152">
        <f ca="1">IF(ISBLANK($A16),"",RANK(O16,OFFSET(O$10,0,0,COUNTA($A$10:$A$210)*2,1),1))</f>
      </c>
      <c r="Q16" s="148"/>
      <c r="R16" s="146">
        <f>IF(ISBLANK(Q16),0,100-5*(Q16-1))</f>
        <v>0</v>
      </c>
    </row>
    <row r="17" spans="1:18" ht="38.25" customHeight="1" hidden="1">
      <c r="A17" s="149"/>
      <c r="B17" s="150"/>
      <c r="C17" s="150"/>
      <c r="D17" s="150"/>
      <c r="E17" s="38"/>
      <c r="F17" s="38"/>
      <c r="G17" s="34">
        <f t="shared" si="0"/>
        <v>0</v>
      </c>
      <c r="H17" s="37"/>
      <c r="I17" s="37"/>
      <c r="J17" s="37"/>
      <c r="K17" s="37"/>
      <c r="L17" s="37"/>
      <c r="M17" s="35">
        <f t="shared" si="1"/>
        <v>0</v>
      </c>
      <c r="N17" s="34">
        <f t="shared" si="2"/>
        <v>0</v>
      </c>
      <c r="O17" s="151"/>
      <c r="P17" s="152"/>
      <c r="Q17" s="148"/>
      <c r="R17" s="146"/>
    </row>
    <row r="18" spans="1:18" ht="38.25" customHeight="1" hidden="1">
      <c r="A18" s="149"/>
      <c r="B18" s="150">
        <f>IF(ISBLANK($A18),"",VLOOKUP($A18,Список,3,0))</f>
      </c>
      <c r="C18" s="150">
        <f>IF(ISBLANK($A18),"",VLOOKUP($A18,Список,4,0))</f>
      </c>
      <c r="D18" s="150">
        <f>IF(ISBLANK($A18),"",VLOOKUP($A18,Список,7,0))</f>
      </c>
      <c r="E18" s="38"/>
      <c r="F18" s="38"/>
      <c r="G18" s="34">
        <f t="shared" si="0"/>
        <v>0</v>
      </c>
      <c r="H18" s="37"/>
      <c r="I18" s="37"/>
      <c r="J18" s="37"/>
      <c r="K18" s="37"/>
      <c r="L18" s="37"/>
      <c r="M18" s="35">
        <f t="shared" si="1"/>
        <v>0</v>
      </c>
      <c r="N18" s="34">
        <f t="shared" si="2"/>
        <v>0</v>
      </c>
      <c r="O18" s="151">
        <f>IF(MIN(N18,N19)=0,MAX(N18,N19),MIN(N18,N19))</f>
        <v>0</v>
      </c>
      <c r="P18" s="152">
        <f ca="1">IF(ISBLANK($A18),"",RANK(O18,OFFSET(O$10,0,0,COUNTA($A$10:$A$210)*2,1),1))</f>
      </c>
      <c r="Q18" s="148"/>
      <c r="R18" s="146">
        <f>IF(ISBLANK(Q18),0,100-5*(Q18-1))</f>
        <v>0</v>
      </c>
    </row>
    <row r="19" spans="1:18" ht="38.25" customHeight="1" hidden="1">
      <c r="A19" s="149"/>
      <c r="B19" s="150"/>
      <c r="C19" s="150"/>
      <c r="D19" s="150"/>
      <c r="E19" s="38"/>
      <c r="F19" s="38"/>
      <c r="G19" s="34">
        <f t="shared" si="0"/>
        <v>0</v>
      </c>
      <c r="H19" s="37"/>
      <c r="I19" s="37"/>
      <c r="J19" s="37"/>
      <c r="K19" s="37"/>
      <c r="L19" s="37"/>
      <c r="M19" s="35">
        <f t="shared" si="1"/>
        <v>0</v>
      </c>
      <c r="N19" s="34">
        <f t="shared" si="2"/>
        <v>0</v>
      </c>
      <c r="O19" s="151"/>
      <c r="P19" s="152"/>
      <c r="Q19" s="148"/>
      <c r="R19" s="146"/>
    </row>
    <row r="20" spans="1:18" ht="38.25" customHeight="1" hidden="1">
      <c r="A20" s="149"/>
      <c r="B20" s="150">
        <f>IF(ISBLANK($A20),"",VLOOKUP($A20,Список,3,0))</f>
      </c>
      <c r="C20" s="150">
        <f>IF(ISBLANK($A20),"",VLOOKUP($A20,Список,4,0))</f>
      </c>
      <c r="D20" s="150">
        <f>IF(ISBLANK($A20),"",VLOOKUP($A20,Список,7,0))</f>
      </c>
      <c r="E20" s="38"/>
      <c r="F20" s="38"/>
      <c r="G20" s="34">
        <f t="shared" si="0"/>
        <v>0</v>
      </c>
      <c r="H20" s="37"/>
      <c r="I20" s="37"/>
      <c r="J20" s="37"/>
      <c r="K20" s="37"/>
      <c r="L20" s="37"/>
      <c r="M20" s="35">
        <f t="shared" si="1"/>
        <v>0</v>
      </c>
      <c r="N20" s="34">
        <f t="shared" si="2"/>
        <v>0</v>
      </c>
      <c r="O20" s="151">
        <f>IF(MIN(N20,N21)=0,MAX(N20,N21),MIN(N20,N21))</f>
        <v>0</v>
      </c>
      <c r="P20" s="152">
        <f ca="1">IF(ISBLANK($A20),"",RANK(O20,OFFSET(O$10,0,0,COUNTA($A$10:$A$210)*2,1),1))</f>
      </c>
      <c r="Q20" s="148"/>
      <c r="R20" s="146">
        <f>IF(ISBLANK(Q20),0,100-5*(Q20-1))</f>
        <v>0</v>
      </c>
    </row>
    <row r="21" spans="1:18" ht="38.25" customHeight="1" hidden="1">
      <c r="A21" s="149"/>
      <c r="B21" s="150"/>
      <c r="C21" s="150"/>
      <c r="D21" s="150"/>
      <c r="E21" s="38"/>
      <c r="F21" s="38"/>
      <c r="G21" s="34">
        <f t="shared" si="0"/>
        <v>0</v>
      </c>
      <c r="H21" s="37"/>
      <c r="I21" s="37"/>
      <c r="J21" s="37"/>
      <c r="K21" s="37"/>
      <c r="L21" s="37"/>
      <c r="M21" s="35">
        <f t="shared" si="1"/>
        <v>0</v>
      </c>
      <c r="N21" s="34">
        <f t="shared" si="2"/>
        <v>0</v>
      </c>
      <c r="O21" s="151"/>
      <c r="P21" s="152"/>
      <c r="Q21" s="148"/>
      <c r="R21" s="146"/>
    </row>
    <row r="22" spans="1:18" ht="38.25" customHeight="1" hidden="1">
      <c r="A22" s="149"/>
      <c r="B22" s="150">
        <f>IF(ISBLANK($A22),"",VLOOKUP($A22,Список,3,0))</f>
      </c>
      <c r="C22" s="150">
        <f>IF(ISBLANK($A22),"",VLOOKUP($A22,Список,4,0))</f>
      </c>
      <c r="D22" s="150">
        <f>IF(ISBLANK($A22),"",VLOOKUP($A22,Список,7,0))</f>
      </c>
      <c r="E22" s="38"/>
      <c r="F22" s="38"/>
      <c r="G22" s="34">
        <f t="shared" si="0"/>
        <v>0</v>
      </c>
      <c r="H22" s="37"/>
      <c r="I22" s="37"/>
      <c r="J22" s="37"/>
      <c r="K22" s="37"/>
      <c r="L22" s="37"/>
      <c r="M22" s="35">
        <f t="shared" si="1"/>
        <v>0</v>
      </c>
      <c r="N22" s="34">
        <f t="shared" si="2"/>
        <v>0</v>
      </c>
      <c r="O22" s="151">
        <f>IF(MIN(N22,N23)=0,MAX(N22,N23),MIN(N22,N23))</f>
        <v>0</v>
      </c>
      <c r="P22" s="152">
        <f ca="1">IF(ISBLANK($A22),"",RANK(O22,OFFSET(O$10,0,0,COUNTA($A$10:$A$210)*2,1),1))</f>
      </c>
      <c r="Q22" s="148"/>
      <c r="R22" s="146">
        <f>IF(ISBLANK(Q22),0,100-5*(Q22-1))</f>
        <v>0</v>
      </c>
    </row>
    <row r="23" spans="1:18" ht="38.25" customHeight="1" hidden="1">
      <c r="A23" s="149"/>
      <c r="B23" s="150"/>
      <c r="C23" s="150"/>
      <c r="D23" s="150"/>
      <c r="E23" s="38"/>
      <c r="F23" s="38"/>
      <c r="G23" s="34">
        <f t="shared" si="0"/>
        <v>0</v>
      </c>
      <c r="H23" s="37"/>
      <c r="I23" s="37"/>
      <c r="J23" s="37"/>
      <c r="K23" s="37"/>
      <c r="L23" s="37"/>
      <c r="M23" s="35">
        <f t="shared" si="1"/>
        <v>0</v>
      </c>
      <c r="N23" s="34">
        <f t="shared" si="2"/>
        <v>0</v>
      </c>
      <c r="O23" s="151"/>
      <c r="P23" s="152"/>
      <c r="Q23" s="148"/>
      <c r="R23" s="146"/>
    </row>
    <row r="24" spans="1:18" ht="38.25" customHeight="1" hidden="1">
      <c r="A24" s="149"/>
      <c r="B24" s="150">
        <f>IF(ISBLANK($A24),"",VLOOKUP($A24,Список,3,0))</f>
      </c>
      <c r="C24" s="150">
        <f>IF(ISBLANK($A24),"",VLOOKUP($A24,Список,4,0))</f>
      </c>
      <c r="D24" s="150">
        <f>IF(ISBLANK($A24),"",VLOOKUP($A24,Список,7,0))</f>
      </c>
      <c r="E24" s="38"/>
      <c r="F24" s="38"/>
      <c r="G24" s="34">
        <f t="shared" si="0"/>
        <v>0</v>
      </c>
      <c r="H24" s="37"/>
      <c r="I24" s="37"/>
      <c r="J24" s="37"/>
      <c r="K24" s="37"/>
      <c r="L24" s="37"/>
      <c r="M24" s="35">
        <f t="shared" si="1"/>
        <v>0</v>
      </c>
      <c r="N24" s="34">
        <f t="shared" si="2"/>
        <v>0</v>
      </c>
      <c r="O24" s="151">
        <f>IF(MIN(N24,N25)=0,MAX(N24,N25),MIN(N24,N25))</f>
        <v>0</v>
      </c>
      <c r="P24" s="152">
        <f ca="1">IF(ISBLANK($A24),"",RANK(O24,OFFSET(O$10,0,0,COUNTA($A$10:$A$210)*2,1),1))</f>
      </c>
      <c r="Q24" s="148"/>
      <c r="R24" s="146">
        <f>IF(ISBLANK(Q24),0,100-5*(Q24-1))</f>
        <v>0</v>
      </c>
    </row>
    <row r="25" spans="1:18" ht="38.25" customHeight="1" hidden="1">
      <c r="A25" s="149"/>
      <c r="B25" s="150"/>
      <c r="C25" s="150"/>
      <c r="D25" s="150"/>
      <c r="E25" s="38"/>
      <c r="F25" s="38"/>
      <c r="G25" s="34">
        <f t="shared" si="0"/>
        <v>0</v>
      </c>
      <c r="H25" s="37"/>
      <c r="I25" s="37"/>
      <c r="J25" s="37"/>
      <c r="K25" s="37"/>
      <c r="L25" s="37"/>
      <c r="M25" s="35">
        <f t="shared" si="1"/>
        <v>0</v>
      </c>
      <c r="N25" s="34">
        <f t="shared" si="2"/>
        <v>0</v>
      </c>
      <c r="O25" s="151"/>
      <c r="P25" s="152"/>
      <c r="Q25" s="148"/>
      <c r="R25" s="146"/>
    </row>
    <row r="26" spans="1:18" ht="38.25" customHeight="1" hidden="1">
      <c r="A26" s="149"/>
      <c r="B26" s="150">
        <f>IF(ISBLANK($A26),"",VLOOKUP($A26,Список,3,0))</f>
      </c>
      <c r="C26" s="150">
        <f>IF(ISBLANK($A26),"",VLOOKUP($A26,Список,4,0))</f>
      </c>
      <c r="D26" s="150">
        <f>IF(ISBLANK($A26),"",VLOOKUP($A26,Список,7,0))</f>
      </c>
      <c r="E26" s="38"/>
      <c r="F26" s="38"/>
      <c r="G26" s="34">
        <f t="shared" si="0"/>
        <v>0</v>
      </c>
      <c r="H26" s="37"/>
      <c r="I26" s="37"/>
      <c r="J26" s="37"/>
      <c r="K26" s="37"/>
      <c r="L26" s="37"/>
      <c r="M26" s="35">
        <f t="shared" si="1"/>
        <v>0</v>
      </c>
      <c r="N26" s="34">
        <f t="shared" si="2"/>
        <v>0</v>
      </c>
      <c r="O26" s="151">
        <f>IF(MIN(N26,N27)=0,MAX(N26,N27),MIN(N26,N27))</f>
        <v>0</v>
      </c>
      <c r="P26" s="152">
        <f ca="1">IF(ISBLANK($A26),"",RANK(O26,OFFSET(O$10,0,0,COUNTA($A$10:$A$210)*2,1),1))</f>
      </c>
      <c r="Q26" s="148"/>
      <c r="R26" s="146">
        <f>IF(ISBLANK(Q26),0,100-5*(Q26-1))</f>
        <v>0</v>
      </c>
    </row>
    <row r="27" spans="1:18" ht="38.25" customHeight="1" hidden="1">
      <c r="A27" s="149"/>
      <c r="B27" s="150"/>
      <c r="C27" s="150"/>
      <c r="D27" s="150"/>
      <c r="E27" s="38"/>
      <c r="F27" s="38"/>
      <c r="G27" s="34">
        <f t="shared" si="0"/>
        <v>0</v>
      </c>
      <c r="H27" s="37"/>
      <c r="I27" s="37"/>
      <c r="J27" s="37"/>
      <c r="K27" s="37"/>
      <c r="L27" s="37"/>
      <c r="M27" s="35">
        <f t="shared" si="1"/>
        <v>0</v>
      </c>
      <c r="N27" s="34">
        <f t="shared" si="2"/>
        <v>0</v>
      </c>
      <c r="O27" s="151"/>
      <c r="P27" s="152"/>
      <c r="Q27" s="148"/>
      <c r="R27" s="146"/>
    </row>
    <row r="28" spans="1:18" ht="38.25" customHeight="1" hidden="1">
      <c r="A28" s="149"/>
      <c r="B28" s="150">
        <f>IF(ISBLANK($A28),"",VLOOKUP($A28,Список,3,0))</f>
      </c>
      <c r="C28" s="150">
        <f>IF(ISBLANK($A28),"",VLOOKUP($A28,Список,4,0))</f>
      </c>
      <c r="D28" s="150">
        <f>IF(ISBLANK($A28),"",VLOOKUP($A28,Список,7,0))</f>
      </c>
      <c r="E28" s="38"/>
      <c r="F28" s="38"/>
      <c r="G28" s="34">
        <f t="shared" si="0"/>
        <v>0</v>
      </c>
      <c r="H28" s="37"/>
      <c r="I28" s="37"/>
      <c r="J28" s="37"/>
      <c r="K28" s="37"/>
      <c r="L28" s="37"/>
      <c r="M28" s="35">
        <f t="shared" si="1"/>
        <v>0</v>
      </c>
      <c r="N28" s="34">
        <f t="shared" si="2"/>
        <v>0</v>
      </c>
      <c r="O28" s="151">
        <f>IF(MIN(N28,N29)=0,MAX(N28,N29),MIN(N28,N29))</f>
        <v>0</v>
      </c>
      <c r="P28" s="152">
        <f ca="1">IF(ISBLANK($A28),"",RANK(O28,OFFSET(O$10,0,0,COUNTA($A$10:$A$210)*2,1),1))</f>
      </c>
      <c r="Q28" s="148"/>
      <c r="R28" s="146">
        <f>IF(ISBLANK(Q28),0,100-5*(Q28-1))</f>
        <v>0</v>
      </c>
    </row>
    <row r="29" spans="1:18" ht="38.25" customHeight="1" hidden="1">
      <c r="A29" s="149"/>
      <c r="B29" s="150"/>
      <c r="C29" s="150"/>
      <c r="D29" s="150"/>
      <c r="E29" s="38"/>
      <c r="F29" s="38"/>
      <c r="G29" s="34">
        <f t="shared" si="0"/>
        <v>0</v>
      </c>
      <c r="H29" s="37"/>
      <c r="I29" s="37"/>
      <c r="J29" s="37"/>
      <c r="K29" s="37"/>
      <c r="L29" s="37"/>
      <c r="M29" s="35">
        <f t="shared" si="1"/>
        <v>0</v>
      </c>
      <c r="N29" s="34">
        <f t="shared" si="2"/>
        <v>0</v>
      </c>
      <c r="O29" s="151"/>
      <c r="P29" s="152"/>
      <c r="Q29" s="148"/>
      <c r="R29" s="146"/>
    </row>
    <row r="30" spans="1:18" ht="38.25" customHeight="1" hidden="1">
      <c r="A30" s="149"/>
      <c r="B30" s="150">
        <f>IF(ISBLANK($A30),"",VLOOKUP($A30,Список,3,0))</f>
      </c>
      <c r="C30" s="150">
        <f>IF(ISBLANK($A30),"",VLOOKUP($A30,Список,4,0))</f>
      </c>
      <c r="D30" s="150">
        <f>IF(ISBLANK($A30),"",VLOOKUP($A30,Список,7,0))</f>
      </c>
      <c r="E30" s="38"/>
      <c r="F30" s="38"/>
      <c r="G30" s="34">
        <f t="shared" si="0"/>
        <v>0</v>
      </c>
      <c r="H30" s="37"/>
      <c r="I30" s="37"/>
      <c r="J30" s="37"/>
      <c r="K30" s="37"/>
      <c r="L30" s="37"/>
      <c r="M30" s="35">
        <f t="shared" si="1"/>
        <v>0</v>
      </c>
      <c r="N30" s="34">
        <f t="shared" si="2"/>
        <v>0</v>
      </c>
      <c r="O30" s="151">
        <f>IF(MIN(N30,N31)=0,MAX(N30,N31),MIN(N30,N31))</f>
        <v>0</v>
      </c>
      <c r="P30" s="152">
        <f ca="1">IF(ISBLANK($A30),"",RANK(O30,OFFSET(O$10,0,0,COUNTA($A$10:$A$210)*2,1),1))</f>
      </c>
      <c r="Q30" s="148"/>
      <c r="R30" s="146">
        <f>IF(ISBLANK(Q30),0,100-5*(Q30-1))</f>
        <v>0</v>
      </c>
    </row>
    <row r="31" spans="1:18" ht="38.25" customHeight="1" hidden="1">
      <c r="A31" s="149"/>
      <c r="B31" s="150"/>
      <c r="C31" s="150"/>
      <c r="D31" s="150"/>
      <c r="E31" s="38"/>
      <c r="F31" s="38"/>
      <c r="G31" s="34">
        <f t="shared" si="0"/>
        <v>0</v>
      </c>
      <c r="H31" s="37"/>
      <c r="I31" s="37"/>
      <c r="J31" s="37"/>
      <c r="K31" s="37"/>
      <c r="L31" s="37"/>
      <c r="M31" s="35">
        <f t="shared" si="1"/>
        <v>0</v>
      </c>
      <c r="N31" s="34">
        <f t="shared" si="2"/>
        <v>0</v>
      </c>
      <c r="O31" s="151"/>
      <c r="P31" s="152"/>
      <c r="Q31" s="148"/>
      <c r="R31" s="146"/>
    </row>
    <row r="32" spans="1:18" ht="38.25" customHeight="1" hidden="1">
      <c r="A32" s="149"/>
      <c r="B32" s="150">
        <f>IF(ISBLANK($A32),"",VLOOKUP($A32,Список,3,0))</f>
      </c>
      <c r="C32" s="150">
        <f>IF(ISBLANK($A32),"",VLOOKUP($A32,Список,4,0))</f>
      </c>
      <c r="D32" s="150">
        <f>IF(ISBLANK($A32),"",VLOOKUP($A32,Список,7,0))</f>
      </c>
      <c r="E32" s="38"/>
      <c r="F32" s="38"/>
      <c r="G32" s="34">
        <f t="shared" si="0"/>
        <v>0</v>
      </c>
      <c r="H32" s="37"/>
      <c r="I32" s="37"/>
      <c r="J32" s="37"/>
      <c r="K32" s="37"/>
      <c r="L32" s="37"/>
      <c r="M32" s="35">
        <f t="shared" si="1"/>
        <v>0</v>
      </c>
      <c r="N32" s="34">
        <f t="shared" si="2"/>
        <v>0</v>
      </c>
      <c r="O32" s="151">
        <f>IF(MIN(N32,N33)=0,MAX(N32,N33),MIN(N32,N33))</f>
        <v>0</v>
      </c>
      <c r="P32" s="152">
        <f ca="1">IF(ISBLANK($A32),"",RANK(O32,OFFSET(O$10,0,0,COUNTA($A$10:$A$210)*2,1),1))</f>
      </c>
      <c r="Q32" s="148"/>
      <c r="R32" s="146">
        <f>IF(ISBLANK(Q32),0,100-5*(Q32-1))</f>
        <v>0</v>
      </c>
    </row>
    <row r="33" spans="1:18" ht="38.25" customHeight="1" hidden="1">
      <c r="A33" s="149"/>
      <c r="B33" s="150"/>
      <c r="C33" s="150"/>
      <c r="D33" s="150"/>
      <c r="E33" s="38"/>
      <c r="F33" s="38"/>
      <c r="G33" s="34">
        <f t="shared" si="0"/>
        <v>0</v>
      </c>
      <c r="H33" s="37"/>
      <c r="I33" s="37"/>
      <c r="J33" s="37"/>
      <c r="K33" s="37"/>
      <c r="L33" s="37"/>
      <c r="M33" s="35">
        <f t="shared" si="1"/>
        <v>0</v>
      </c>
      <c r="N33" s="34">
        <f t="shared" si="2"/>
        <v>0</v>
      </c>
      <c r="O33" s="151"/>
      <c r="P33" s="152"/>
      <c r="Q33" s="148"/>
      <c r="R33" s="146"/>
    </row>
    <row r="34" spans="1:18" ht="38.25" customHeight="1" hidden="1">
      <c r="A34" s="149"/>
      <c r="B34" s="150">
        <f>IF(ISBLANK($A34),"",VLOOKUP($A34,Список,3,0))</f>
      </c>
      <c r="C34" s="150">
        <f>IF(ISBLANK($A34),"",VLOOKUP($A34,Список,4,0))</f>
      </c>
      <c r="D34" s="150">
        <f>IF(ISBLANK($A34),"",VLOOKUP($A34,Список,7,0))</f>
      </c>
      <c r="E34" s="38"/>
      <c r="F34" s="38"/>
      <c r="G34" s="34">
        <f>F34-E34</f>
        <v>0</v>
      </c>
      <c r="H34" s="37"/>
      <c r="I34" s="37"/>
      <c r="J34" s="37"/>
      <c r="K34" s="37"/>
      <c r="L34" s="37"/>
      <c r="M34" s="35">
        <f>SUM(H34:L34)</f>
        <v>0</v>
      </c>
      <c r="N34" s="34">
        <f>G34+TIME(,,M34)</f>
        <v>0</v>
      </c>
      <c r="O34" s="151">
        <f>IF(MIN(N34,N35)=0,MAX(N34,N35),MIN(N34,N35))</f>
        <v>0</v>
      </c>
      <c r="P34" s="152">
        <f ca="1">IF(ISBLANK($A34),"",RANK(O34,OFFSET(O$10,0,0,COUNTA($A$10:$A$210)*2,1),1))</f>
      </c>
      <c r="Q34" s="148"/>
      <c r="R34" s="146">
        <f>IF(ISBLANK(Q34),0,100-5*(Q34-1))</f>
        <v>0</v>
      </c>
    </row>
    <row r="35" spans="1:18" ht="38.25" customHeight="1" hidden="1">
      <c r="A35" s="149"/>
      <c r="B35" s="150"/>
      <c r="C35" s="150"/>
      <c r="D35" s="150"/>
      <c r="E35" s="38"/>
      <c r="F35" s="38"/>
      <c r="G35" s="34">
        <f>F35-E35</f>
        <v>0</v>
      </c>
      <c r="H35" s="37"/>
      <c r="I35" s="37"/>
      <c r="J35" s="37"/>
      <c r="K35" s="37"/>
      <c r="L35" s="37"/>
      <c r="M35" s="35">
        <f>SUM(H35:L35)</f>
        <v>0</v>
      </c>
      <c r="N35" s="34">
        <f>G35+TIME(,,M35)</f>
        <v>0</v>
      </c>
      <c r="O35" s="151"/>
      <c r="P35" s="152"/>
      <c r="Q35" s="148"/>
      <c r="R35" s="146"/>
    </row>
    <row r="36" spans="1:18" ht="12.75">
      <c r="A36" s="128"/>
      <c r="B36" s="128"/>
      <c r="C36" s="128"/>
      <c r="D36" s="128"/>
      <c r="E36" s="128"/>
      <c r="F36" s="128"/>
      <c r="G36" s="128"/>
      <c r="H36" s="128"/>
      <c r="I36" s="128"/>
      <c r="J36" s="128"/>
      <c r="K36" s="128"/>
      <c r="L36" s="128"/>
      <c r="M36" s="128"/>
      <c r="N36" s="128"/>
      <c r="O36" s="128"/>
      <c r="P36" s="128"/>
      <c r="Q36" s="128"/>
      <c r="R36" s="128"/>
    </row>
    <row r="39" spans="2:3" ht="12.75">
      <c r="B39" s="53" t="s">
        <v>33</v>
      </c>
      <c r="C39" s="23"/>
    </row>
    <row r="40" spans="2:3" ht="12.75">
      <c r="B40" s="54" t="str">
        <f>Сводный!$B$38</f>
        <v>Табакаев В.А.</v>
      </c>
      <c r="C40" s="52"/>
    </row>
  </sheetData>
  <sheetProtection/>
  <mergeCells count="105">
    <mergeCell ref="C10:C11"/>
    <mergeCell ref="M3:N3"/>
    <mergeCell ref="O10:O11"/>
    <mergeCell ref="P34:P35"/>
    <mergeCell ref="P10:P11"/>
    <mergeCell ref="R10:R11"/>
    <mergeCell ref="R34:R35"/>
    <mergeCell ref="D10:D11"/>
    <mergeCell ref="D34:D35"/>
    <mergeCell ref="Q10:Q11"/>
    <mergeCell ref="A10:A11"/>
    <mergeCell ref="B10:B11"/>
    <mergeCell ref="O34:O35"/>
    <mergeCell ref="A34:A35"/>
    <mergeCell ref="C34:C35"/>
    <mergeCell ref="B34:B35"/>
    <mergeCell ref="A12:A13"/>
    <mergeCell ref="B12:B13"/>
    <mergeCell ref="C12:C13"/>
    <mergeCell ref="A16:A17"/>
    <mergeCell ref="Q34:Q35"/>
    <mergeCell ref="D12:D13"/>
    <mergeCell ref="O12:O13"/>
    <mergeCell ref="P12:P13"/>
    <mergeCell ref="R12:R13"/>
    <mergeCell ref="A14:A15"/>
    <mergeCell ref="B14:B15"/>
    <mergeCell ref="C14:C15"/>
    <mergeCell ref="D14:D15"/>
    <mergeCell ref="O14:O15"/>
    <mergeCell ref="P14:P15"/>
    <mergeCell ref="Q14:Q15"/>
    <mergeCell ref="R14:R15"/>
    <mergeCell ref="C16:C17"/>
    <mergeCell ref="D16:D17"/>
    <mergeCell ref="O16:O17"/>
    <mergeCell ref="P16:P17"/>
    <mergeCell ref="Q16:Q17"/>
    <mergeCell ref="Q12:Q13"/>
    <mergeCell ref="R16:R17"/>
    <mergeCell ref="A18:A19"/>
    <mergeCell ref="B18:B19"/>
    <mergeCell ref="C18:C19"/>
    <mergeCell ref="D18:D19"/>
    <mergeCell ref="O18:O19"/>
    <mergeCell ref="P18:P19"/>
    <mergeCell ref="Q18:Q19"/>
    <mergeCell ref="R18:R19"/>
    <mergeCell ref="B16:B17"/>
    <mergeCell ref="A20:A21"/>
    <mergeCell ref="B20:B21"/>
    <mergeCell ref="C20:C21"/>
    <mergeCell ref="D20:D21"/>
    <mergeCell ref="O20:O21"/>
    <mergeCell ref="P20:P21"/>
    <mergeCell ref="Q20:Q21"/>
    <mergeCell ref="R20:R21"/>
    <mergeCell ref="A22:A23"/>
    <mergeCell ref="B22:B23"/>
    <mergeCell ref="C22:C23"/>
    <mergeCell ref="D22:D23"/>
    <mergeCell ref="O22:O23"/>
    <mergeCell ref="P22:P23"/>
    <mergeCell ref="Q22:Q23"/>
    <mergeCell ref="R22:R23"/>
    <mergeCell ref="A24:A25"/>
    <mergeCell ref="B24:B25"/>
    <mergeCell ref="C24:C25"/>
    <mergeCell ref="D24:D25"/>
    <mergeCell ref="O24:O25"/>
    <mergeCell ref="P24:P25"/>
    <mergeCell ref="Q24:Q25"/>
    <mergeCell ref="R24:R25"/>
    <mergeCell ref="A26:A27"/>
    <mergeCell ref="B26:B27"/>
    <mergeCell ref="C26:C27"/>
    <mergeCell ref="D26:D27"/>
    <mergeCell ref="O26:O27"/>
    <mergeCell ref="P26:P27"/>
    <mergeCell ref="Q26:Q27"/>
    <mergeCell ref="R26:R27"/>
    <mergeCell ref="A28:A29"/>
    <mergeCell ref="B28:B29"/>
    <mergeCell ref="C28:C29"/>
    <mergeCell ref="D28:D29"/>
    <mergeCell ref="O28:O29"/>
    <mergeCell ref="P28:P29"/>
    <mergeCell ref="Q28:Q29"/>
    <mergeCell ref="R28:R29"/>
    <mergeCell ref="A30:A31"/>
    <mergeCell ref="B30:B31"/>
    <mergeCell ref="C30:C31"/>
    <mergeCell ref="D30:D31"/>
    <mergeCell ref="O30:O31"/>
    <mergeCell ref="P30:P31"/>
    <mergeCell ref="Q30:Q31"/>
    <mergeCell ref="R30:R31"/>
    <mergeCell ref="Q32:Q33"/>
    <mergeCell ref="R32:R33"/>
    <mergeCell ref="A32:A33"/>
    <mergeCell ref="B32:B33"/>
    <mergeCell ref="C32:C33"/>
    <mergeCell ref="D32:D33"/>
    <mergeCell ref="O32:O33"/>
    <mergeCell ref="P32:P33"/>
  </mergeCells>
  <printOptions/>
  <pageMargins left="0.75" right="0.75" top="1" bottom="1" header="0.5" footer="0.5"/>
  <pageSetup fitToHeight="1" fitToWidth="1"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codeName="Лист7">
    <pageSetUpPr fitToPage="1"/>
  </sheetPr>
  <dimension ref="A1:O4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K12" sqref="K12"/>
    </sheetView>
  </sheetViews>
  <sheetFormatPr defaultColWidth="9.140625" defaultRowHeight="12.75"/>
  <cols>
    <col min="1" max="1" width="8.140625" style="1" bestFit="1" customWidth="1"/>
    <col min="2" max="2" width="24.7109375" style="1" customWidth="1"/>
    <col min="3" max="3" width="35.00390625" style="1" customWidth="1"/>
    <col min="4" max="4" width="8.28125" style="1" hidden="1" customWidth="1"/>
    <col min="5" max="6" width="9.7109375" style="1" hidden="1" customWidth="1"/>
    <col min="7" max="7" width="9.7109375" style="1" bestFit="1" customWidth="1"/>
    <col min="8" max="8" width="7.8515625" style="1" bestFit="1" customWidth="1"/>
    <col min="9" max="9" width="4.7109375" style="1" hidden="1" customWidth="1"/>
    <col min="10" max="10" width="8.57421875" style="1" bestFit="1" customWidth="1"/>
    <col min="11" max="11" width="9.7109375" style="1" bestFit="1" customWidth="1"/>
    <col min="12" max="12" width="9.7109375" style="1" hidden="1" customWidth="1"/>
    <col min="13" max="13" width="6.7109375" style="1" hidden="1" customWidth="1"/>
    <col min="14" max="14" width="6.7109375" style="1" bestFit="1" customWidth="1"/>
    <col min="15" max="15" width="6.7109375" style="1" customWidth="1"/>
    <col min="16"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1" ht="12.75">
      <c r="A3" s="7"/>
      <c r="B3" s="7"/>
      <c r="C3" s="3" t="s">
        <v>39</v>
      </c>
      <c r="D3" s="7"/>
      <c r="F3" s="6"/>
      <c r="J3" s="143" t="s">
        <v>34</v>
      </c>
      <c r="K3" s="143"/>
    </row>
    <row r="4" spans="1:11" ht="12.75">
      <c r="A4" s="7"/>
      <c r="B4" s="7"/>
      <c r="C4" s="48" t="str">
        <f>Сводный!$C$4</f>
        <v>Класс судов: R6 юниорки</v>
      </c>
      <c r="D4" s="59"/>
      <c r="F4" s="6"/>
      <c r="J4" s="55"/>
      <c r="K4" s="55"/>
    </row>
    <row r="5" spans="1:11" ht="12.75">
      <c r="A5" s="7"/>
      <c r="B5" s="7"/>
      <c r="C5" s="7"/>
      <c r="D5" s="30"/>
      <c r="J5" s="58" t="s">
        <v>24</v>
      </c>
      <c r="K5" s="30"/>
    </row>
    <row r="6" spans="1:10" ht="12.75">
      <c r="A6" s="17"/>
      <c r="B6" s="7"/>
      <c r="C6" s="8" t="str">
        <f>Сводный!$C$6</f>
        <v>Место проведения: р. Лосиха, Первомайский район, Алтайский край</v>
      </c>
      <c r="D6" s="8"/>
      <c r="E6" s="9"/>
      <c r="F6" s="9"/>
      <c r="G6" s="15"/>
      <c r="I6" s="15"/>
      <c r="J6" s="8" t="str">
        <f>Сводный!$K$6</f>
        <v>Дудник А.В. _____________</v>
      </c>
    </row>
    <row r="7" spans="1:11" ht="12.75">
      <c r="A7" s="17"/>
      <c r="B7" s="7"/>
      <c r="C7" s="8" t="str">
        <f>Сводный!$C$7</f>
        <v>Время проведения: 14-21 апреля 2018 г.</v>
      </c>
      <c r="D7" s="8"/>
      <c r="E7" s="11"/>
      <c r="F7" s="11"/>
      <c r="G7" s="15"/>
      <c r="I7" s="15"/>
      <c r="J7" s="56" t="str">
        <f>Сводный!$K$7</f>
        <v>"___" _____________ 2018 г.</v>
      </c>
      <c r="K7" s="7"/>
    </row>
    <row r="8" spans="1:9" s="20" customFormat="1" ht="12.75">
      <c r="A8" s="19"/>
      <c r="B8" s="18"/>
      <c r="C8" s="19"/>
      <c r="D8" s="21"/>
      <c r="E8" s="21"/>
      <c r="F8" s="21"/>
      <c r="G8" s="4"/>
      <c r="I8" s="4"/>
    </row>
    <row r="9" spans="1:15" ht="38.25">
      <c r="A9" s="36" t="s">
        <v>10</v>
      </c>
      <c r="B9" s="13" t="s">
        <v>11</v>
      </c>
      <c r="C9" s="13" t="s">
        <v>12</v>
      </c>
      <c r="D9" s="13" t="s">
        <v>58</v>
      </c>
      <c r="E9" s="36" t="s">
        <v>13</v>
      </c>
      <c r="F9" s="36" t="s">
        <v>14</v>
      </c>
      <c r="G9" s="13" t="s">
        <v>15</v>
      </c>
      <c r="H9" s="36" t="s">
        <v>27</v>
      </c>
      <c r="I9" s="36" t="s">
        <v>0</v>
      </c>
      <c r="J9" s="13" t="s">
        <v>16</v>
      </c>
      <c r="K9" s="32" t="s">
        <v>17</v>
      </c>
      <c r="L9" s="32" t="s">
        <v>18</v>
      </c>
      <c r="M9" s="33" t="s">
        <v>19</v>
      </c>
      <c r="N9" s="39" t="s">
        <v>20</v>
      </c>
      <c r="O9" s="33" t="s">
        <v>41</v>
      </c>
    </row>
    <row r="10" spans="1:15" ht="78" customHeight="1">
      <c r="A10" s="149">
        <v>3</v>
      </c>
      <c r="B10" s="150" t="str">
        <f>IF(ISBLANK($A10),"",VLOOKUP($A10,Список,3,0))</f>
        <v>"Скатики"
г. Бийск
</v>
      </c>
      <c r="C10" s="150" t="str">
        <f>IF(ISBLANK($A10),"",VLOOKUP($A10,Список,4,0))</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D10" s="150" t="str">
        <f>IF(ISBLANK($A10),"",VLOOKUP($A10,Список,7,0))</f>
        <v>
</v>
      </c>
      <c r="E10" s="38">
        <v>0.18194444444444444</v>
      </c>
      <c r="F10" s="38">
        <v>0.18253020833333333</v>
      </c>
      <c r="G10" s="34">
        <f aca="true" t="shared" si="0" ref="G10:G15">F10-E10</f>
        <v>0.0005857638888888961</v>
      </c>
      <c r="H10" s="37">
        <v>0</v>
      </c>
      <c r="I10" s="37"/>
      <c r="J10" s="35">
        <f aca="true" t="shared" si="1" ref="J10:J15">SUM(H10:I10)</f>
        <v>0</v>
      </c>
      <c r="K10" s="34">
        <f aca="true" t="shared" si="2" ref="K10:K15">G10+TIME(,,J10)</f>
        <v>0.0005857638888888961</v>
      </c>
      <c r="L10" s="151">
        <f>IF(MIN(K10,K11)=0,MAX(K10,K11),MIN(K10,K11))</f>
        <v>0.0005857638888888961</v>
      </c>
      <c r="M10" s="152">
        <f ca="1">IF(ISBLANK($A10),"",RANK(L10,OFFSET(L$10,0,0,COUNTA($A$10:$A$190)*2,1),1))</f>
        <v>1</v>
      </c>
      <c r="N10" s="148">
        <v>1</v>
      </c>
      <c r="O10" s="146">
        <f>IF(ISBLANK(N10),0,200-10*(N10-1))</f>
        <v>200</v>
      </c>
    </row>
    <row r="11" spans="1:15" ht="39" customHeight="1" hidden="1">
      <c r="A11" s="149"/>
      <c r="B11" s="150"/>
      <c r="C11" s="150"/>
      <c r="D11" s="150"/>
      <c r="E11" s="38"/>
      <c r="F11" s="38"/>
      <c r="G11" s="34">
        <f t="shared" si="0"/>
        <v>0</v>
      </c>
      <c r="H11" s="37"/>
      <c r="I11" s="37"/>
      <c r="J11" s="35">
        <f t="shared" si="1"/>
        <v>0</v>
      </c>
      <c r="K11" s="34">
        <f t="shared" si="2"/>
        <v>0</v>
      </c>
      <c r="L11" s="151"/>
      <c r="M11" s="152"/>
      <c r="N11" s="148"/>
      <c r="O11" s="146"/>
    </row>
    <row r="12" spans="1:15" ht="78" customHeight="1">
      <c r="A12" s="149">
        <v>5</v>
      </c>
      <c r="B12" s="150" t="str">
        <f>IF(ISBLANK($A12),"",VLOOKUP($A12,Список,3,0))</f>
        <v>"Жемчужина" (ТК Норд)
г. Барнаул
</v>
      </c>
      <c r="C12" s="150" t="str">
        <f>IF(ISBLANK($A12),"",VLOOKUP($A12,Список,4,0))</f>
        <v>Кулакова Елизавета
Баранова Евгения
Игнатенко Елизавета
Маслова Анастасия
Князькова Виктория
Зенкина Алина</v>
      </c>
      <c r="D12" s="150" t="str">
        <f>IF(ISBLANK($A12),"",VLOOKUP($A12,Список,7,0))</f>
        <v>
</v>
      </c>
      <c r="E12" s="38">
        <v>0.18194444444444444</v>
      </c>
      <c r="F12" s="38">
        <v>0.18254282407407407</v>
      </c>
      <c r="G12" s="34">
        <f t="shared" si="0"/>
        <v>0.0005983796296296362</v>
      </c>
      <c r="H12" s="37">
        <v>0</v>
      </c>
      <c r="I12" s="37"/>
      <c r="J12" s="35">
        <f t="shared" si="1"/>
        <v>0</v>
      </c>
      <c r="K12" s="34">
        <f t="shared" si="2"/>
        <v>0.0005983796296296362</v>
      </c>
      <c r="L12" s="151">
        <f>IF(MIN(K12,K13)=0,MAX(K12,K13),MIN(K12,K13))</f>
        <v>0.0005983796296296362</v>
      </c>
      <c r="M12" s="152">
        <f ca="1">IF(ISBLANK($A12),"",RANK(L12,OFFSET(L$10,0,0,COUNTA($A$10:$A$190)*2,1),1))</f>
        <v>2</v>
      </c>
      <c r="N12" s="148">
        <v>2</v>
      </c>
      <c r="O12" s="146">
        <f>IF(ISBLANK(N12),0,200-10*(N12-1))</f>
        <v>190</v>
      </c>
    </row>
    <row r="13" spans="1:15" ht="39" customHeight="1" hidden="1">
      <c r="A13" s="149"/>
      <c r="B13" s="150"/>
      <c r="C13" s="150"/>
      <c r="D13" s="150"/>
      <c r="E13" s="38"/>
      <c r="F13" s="38"/>
      <c r="G13" s="34">
        <f t="shared" si="0"/>
        <v>0</v>
      </c>
      <c r="H13" s="37"/>
      <c r="I13" s="37"/>
      <c r="J13" s="35">
        <f t="shared" si="1"/>
        <v>0</v>
      </c>
      <c r="K13" s="34">
        <f t="shared" si="2"/>
        <v>0</v>
      </c>
      <c r="L13" s="151"/>
      <c r="M13" s="152"/>
      <c r="N13" s="148"/>
      <c r="O13" s="146"/>
    </row>
    <row r="14" spans="1:15" ht="39" customHeight="1" hidden="1">
      <c r="A14" s="149"/>
      <c r="B14" s="150">
        <f>IF(ISBLANK($A14),"",VLOOKUP($A14,Список,3,0))</f>
      </c>
      <c r="C14" s="150">
        <f>IF(ISBLANK($A14),"",VLOOKUP($A14,Список,4,0))</f>
      </c>
      <c r="D14" s="150">
        <f>IF(ISBLANK($A14),"",VLOOKUP($A14,Список,7,0))</f>
      </c>
      <c r="E14" s="38"/>
      <c r="F14" s="38"/>
      <c r="G14" s="34">
        <f t="shared" si="0"/>
        <v>0</v>
      </c>
      <c r="H14" s="37"/>
      <c r="I14" s="37"/>
      <c r="J14" s="35">
        <f t="shared" si="1"/>
        <v>0</v>
      </c>
      <c r="K14" s="34">
        <f t="shared" si="2"/>
        <v>0</v>
      </c>
      <c r="L14" s="151">
        <f>IF(MIN(K14,K15)=0,MAX(K14,K15),MIN(K14,K15))</f>
        <v>0</v>
      </c>
      <c r="M14" s="152">
        <f ca="1">IF(ISBLANK($A14),"",RANK(L14,OFFSET(L$10,0,0,COUNTA($A$10:$A$190)*2,1),1))</f>
      </c>
      <c r="N14" s="148">
        <v>3</v>
      </c>
      <c r="O14" s="146">
        <f>IF(ISBLANK(N14),0,200-10*(N14-1))</f>
        <v>180</v>
      </c>
    </row>
    <row r="15" spans="1:15" ht="39" customHeight="1" hidden="1">
      <c r="A15" s="149"/>
      <c r="B15" s="150"/>
      <c r="C15" s="150"/>
      <c r="D15" s="150"/>
      <c r="E15" s="38"/>
      <c r="F15" s="38"/>
      <c r="G15" s="34">
        <f t="shared" si="0"/>
        <v>0</v>
      </c>
      <c r="H15" s="37"/>
      <c r="I15" s="37"/>
      <c r="J15" s="35">
        <f t="shared" si="1"/>
        <v>0</v>
      </c>
      <c r="K15" s="34">
        <f t="shared" si="2"/>
        <v>0</v>
      </c>
      <c r="L15" s="151"/>
      <c r="M15" s="152"/>
      <c r="N15" s="148"/>
      <c r="O15" s="146"/>
    </row>
    <row r="16" spans="1:15" ht="39" customHeight="1" hidden="1">
      <c r="A16" s="149"/>
      <c r="B16" s="150">
        <f>IF(ISBLANK($A16),"",VLOOKUP($A16,Список,3,0))</f>
      </c>
      <c r="C16" s="150">
        <f>IF(ISBLANK($A16),"",VLOOKUP($A16,Список,4,0))</f>
      </c>
      <c r="D16" s="150">
        <f>IF(ISBLANK($A16),"",VLOOKUP($A16,Список,7,0))</f>
      </c>
      <c r="E16" s="38"/>
      <c r="F16" s="38"/>
      <c r="G16" s="34">
        <f aca="true" t="shared" si="3" ref="G16:G35">F16-E16</f>
        <v>0</v>
      </c>
      <c r="H16" s="37"/>
      <c r="I16" s="37"/>
      <c r="J16" s="35">
        <f aca="true" t="shared" si="4" ref="J16:J35">SUM(H16:I16)</f>
        <v>0</v>
      </c>
      <c r="K16" s="34">
        <f aca="true" t="shared" si="5" ref="K16:K35">G16+TIME(,,J16)</f>
        <v>0</v>
      </c>
      <c r="L16" s="151">
        <f>IF(MIN(K16,K17)=0,MAX(K16,K17),MIN(K16,K17))</f>
        <v>0</v>
      </c>
      <c r="M16" s="152">
        <f ca="1">IF(ISBLANK($A16),"",RANK(L16,OFFSET(L$10,0,0,COUNTA($A$10:$A$190)*2,1),1))</f>
      </c>
      <c r="N16" s="148"/>
      <c r="O16" s="146">
        <f>IF(ISBLANK(N16),0,200-10*(N16-1))</f>
        <v>0</v>
      </c>
    </row>
    <row r="17" spans="1:15" ht="39" customHeight="1" hidden="1">
      <c r="A17" s="149"/>
      <c r="B17" s="150"/>
      <c r="C17" s="150"/>
      <c r="D17" s="150"/>
      <c r="E17" s="38"/>
      <c r="F17" s="38"/>
      <c r="G17" s="34">
        <f t="shared" si="3"/>
        <v>0</v>
      </c>
      <c r="H17" s="37"/>
      <c r="I17" s="37"/>
      <c r="J17" s="35">
        <f t="shared" si="4"/>
        <v>0</v>
      </c>
      <c r="K17" s="34">
        <f t="shared" si="5"/>
        <v>0</v>
      </c>
      <c r="L17" s="151"/>
      <c r="M17" s="152"/>
      <c r="N17" s="148"/>
      <c r="O17" s="146"/>
    </row>
    <row r="18" spans="1:15" ht="39" customHeight="1" hidden="1">
      <c r="A18" s="149"/>
      <c r="B18" s="150">
        <f>IF(ISBLANK($A18),"",VLOOKUP($A18,Список,3,0))</f>
      </c>
      <c r="C18" s="150">
        <f>IF(ISBLANK($A18),"",VLOOKUP($A18,Список,4,0))</f>
      </c>
      <c r="D18" s="150">
        <f>IF(ISBLANK($A18),"",VLOOKUP($A18,Список,7,0))</f>
      </c>
      <c r="E18" s="38"/>
      <c r="F18" s="38"/>
      <c r="G18" s="34">
        <f t="shared" si="3"/>
        <v>0</v>
      </c>
      <c r="H18" s="37"/>
      <c r="I18" s="37"/>
      <c r="J18" s="35">
        <f t="shared" si="4"/>
        <v>0</v>
      </c>
      <c r="K18" s="34">
        <f t="shared" si="5"/>
        <v>0</v>
      </c>
      <c r="L18" s="151">
        <f>IF(MIN(K18,K19)=0,MAX(K18,K19),MIN(K18,K19))</f>
        <v>0</v>
      </c>
      <c r="M18" s="152">
        <f ca="1">IF(ISBLANK($A18),"",RANK(L18,OFFSET(L$10,0,0,COUNTA($A$10:$A$190)*2,1),1))</f>
      </c>
      <c r="N18" s="148"/>
      <c r="O18" s="146">
        <f>IF(ISBLANK(N18),0,200-10*(N18-1))</f>
        <v>0</v>
      </c>
    </row>
    <row r="19" spans="1:15" ht="39" customHeight="1" hidden="1">
      <c r="A19" s="149"/>
      <c r="B19" s="150"/>
      <c r="C19" s="150"/>
      <c r="D19" s="150"/>
      <c r="E19" s="38"/>
      <c r="F19" s="38"/>
      <c r="G19" s="34">
        <f t="shared" si="3"/>
        <v>0</v>
      </c>
      <c r="H19" s="37"/>
      <c r="I19" s="37"/>
      <c r="J19" s="35">
        <f t="shared" si="4"/>
        <v>0</v>
      </c>
      <c r="K19" s="34">
        <f t="shared" si="5"/>
        <v>0</v>
      </c>
      <c r="L19" s="151"/>
      <c r="M19" s="152"/>
      <c r="N19" s="148"/>
      <c r="O19" s="146"/>
    </row>
    <row r="20" spans="1:15" ht="39" customHeight="1" hidden="1">
      <c r="A20" s="149"/>
      <c r="B20" s="150">
        <f>IF(ISBLANK($A20),"",VLOOKUP($A20,Список,3,0))</f>
      </c>
      <c r="C20" s="150">
        <f>IF(ISBLANK($A20),"",VLOOKUP($A20,Список,4,0))</f>
      </c>
      <c r="D20" s="150">
        <f>IF(ISBLANK($A20),"",VLOOKUP($A20,Список,7,0))</f>
      </c>
      <c r="E20" s="38"/>
      <c r="F20" s="38"/>
      <c r="G20" s="34">
        <f t="shared" si="3"/>
        <v>0</v>
      </c>
      <c r="H20" s="37"/>
      <c r="I20" s="37"/>
      <c r="J20" s="35">
        <f t="shared" si="4"/>
        <v>0</v>
      </c>
      <c r="K20" s="34">
        <f t="shared" si="5"/>
        <v>0</v>
      </c>
      <c r="L20" s="151">
        <f>IF(MIN(K20,K21)=0,MAX(K20,K21),MIN(K20,K21))</f>
        <v>0</v>
      </c>
      <c r="M20" s="152">
        <f ca="1">IF(ISBLANK($A20),"",RANK(L20,OFFSET(L$10,0,0,COUNTA($A$10:$A$190)*2,1),1))</f>
      </c>
      <c r="N20" s="148"/>
      <c r="O20" s="146">
        <f>IF(ISBLANK(N20),0,200-10*(N20-1))</f>
        <v>0</v>
      </c>
    </row>
    <row r="21" spans="1:15" ht="39" customHeight="1" hidden="1">
      <c r="A21" s="149"/>
      <c r="B21" s="150"/>
      <c r="C21" s="150"/>
      <c r="D21" s="150"/>
      <c r="E21" s="38"/>
      <c r="F21" s="38"/>
      <c r="G21" s="34">
        <f t="shared" si="3"/>
        <v>0</v>
      </c>
      <c r="H21" s="37"/>
      <c r="I21" s="37"/>
      <c r="J21" s="35">
        <f t="shared" si="4"/>
        <v>0</v>
      </c>
      <c r="K21" s="34">
        <f t="shared" si="5"/>
        <v>0</v>
      </c>
      <c r="L21" s="151"/>
      <c r="M21" s="152"/>
      <c r="N21" s="148"/>
      <c r="O21" s="146"/>
    </row>
    <row r="22" spans="1:15" ht="39" customHeight="1" hidden="1">
      <c r="A22" s="149"/>
      <c r="B22" s="150">
        <f>IF(ISBLANK($A22),"",VLOOKUP($A22,Список,3,0))</f>
      </c>
      <c r="C22" s="150">
        <f>IF(ISBLANK($A22),"",VLOOKUP($A22,Список,4,0))</f>
      </c>
      <c r="D22" s="150">
        <f>IF(ISBLANK($A22),"",VLOOKUP($A22,Список,7,0))</f>
      </c>
      <c r="E22" s="38"/>
      <c r="F22" s="38"/>
      <c r="G22" s="34">
        <f t="shared" si="3"/>
        <v>0</v>
      </c>
      <c r="H22" s="37"/>
      <c r="I22" s="37"/>
      <c r="J22" s="35">
        <f t="shared" si="4"/>
        <v>0</v>
      </c>
      <c r="K22" s="34">
        <f t="shared" si="5"/>
        <v>0</v>
      </c>
      <c r="L22" s="151">
        <f>IF(MIN(K22,K23)=0,MAX(K22,K23),MIN(K22,K23))</f>
        <v>0</v>
      </c>
      <c r="M22" s="152">
        <f ca="1">IF(ISBLANK($A22),"",RANK(L22,OFFSET(L$10,0,0,COUNTA($A$10:$A$190)*2,1),1))</f>
      </c>
      <c r="N22" s="148"/>
      <c r="O22" s="146">
        <f>IF(ISBLANK(N22),0,200-10*(N22-1))</f>
        <v>0</v>
      </c>
    </row>
    <row r="23" spans="1:15" ht="39" customHeight="1" hidden="1">
      <c r="A23" s="149"/>
      <c r="B23" s="150"/>
      <c r="C23" s="150"/>
      <c r="D23" s="150"/>
      <c r="E23" s="38"/>
      <c r="F23" s="38"/>
      <c r="G23" s="34">
        <f t="shared" si="3"/>
        <v>0</v>
      </c>
      <c r="H23" s="37"/>
      <c r="I23" s="37"/>
      <c r="J23" s="35">
        <f t="shared" si="4"/>
        <v>0</v>
      </c>
      <c r="K23" s="34">
        <f t="shared" si="5"/>
        <v>0</v>
      </c>
      <c r="L23" s="151"/>
      <c r="M23" s="152"/>
      <c r="N23" s="148"/>
      <c r="O23" s="146"/>
    </row>
    <row r="24" spans="1:15" ht="39" customHeight="1" hidden="1">
      <c r="A24" s="149"/>
      <c r="B24" s="150">
        <f>IF(ISBLANK($A24),"",VLOOKUP($A24,Список,3,0))</f>
      </c>
      <c r="C24" s="150">
        <f>IF(ISBLANK($A24),"",VLOOKUP($A24,Список,4,0))</f>
      </c>
      <c r="D24" s="150">
        <f>IF(ISBLANK($A24),"",VLOOKUP($A24,Список,7,0))</f>
      </c>
      <c r="E24" s="38"/>
      <c r="F24" s="38"/>
      <c r="G24" s="34">
        <f t="shared" si="3"/>
        <v>0</v>
      </c>
      <c r="H24" s="37"/>
      <c r="I24" s="37"/>
      <c r="J24" s="35">
        <f t="shared" si="4"/>
        <v>0</v>
      </c>
      <c r="K24" s="34">
        <f t="shared" si="5"/>
        <v>0</v>
      </c>
      <c r="L24" s="151">
        <f>IF(MIN(K24,K25)=0,MAX(K24,K25),MIN(K24,K25))</f>
        <v>0</v>
      </c>
      <c r="M24" s="152">
        <f ca="1">IF(ISBLANK($A24),"",RANK(L24,OFFSET(L$10,0,0,COUNTA($A$10:$A$190)*2,1),1))</f>
      </c>
      <c r="N24" s="148"/>
      <c r="O24" s="146">
        <f>IF(ISBLANK(N24),0,200-10*(N24-1))</f>
        <v>0</v>
      </c>
    </row>
    <row r="25" spans="1:15" ht="39" customHeight="1" hidden="1">
      <c r="A25" s="149"/>
      <c r="B25" s="150"/>
      <c r="C25" s="150"/>
      <c r="D25" s="150"/>
      <c r="E25" s="38"/>
      <c r="F25" s="38"/>
      <c r="G25" s="34">
        <f t="shared" si="3"/>
        <v>0</v>
      </c>
      <c r="H25" s="37"/>
      <c r="I25" s="37"/>
      <c r="J25" s="35">
        <f t="shared" si="4"/>
        <v>0</v>
      </c>
      <c r="K25" s="34">
        <f t="shared" si="5"/>
        <v>0</v>
      </c>
      <c r="L25" s="151"/>
      <c r="M25" s="152"/>
      <c r="N25" s="148"/>
      <c r="O25" s="146"/>
    </row>
    <row r="26" spans="1:15" ht="39" customHeight="1" hidden="1">
      <c r="A26" s="149"/>
      <c r="B26" s="150">
        <f>IF(ISBLANK($A26),"",VLOOKUP($A26,Список,3,0))</f>
      </c>
      <c r="C26" s="150">
        <f>IF(ISBLANK($A26),"",VLOOKUP($A26,Список,4,0))</f>
      </c>
      <c r="D26" s="150">
        <f>IF(ISBLANK($A26),"",VLOOKUP($A26,Список,7,0))</f>
      </c>
      <c r="E26" s="38"/>
      <c r="F26" s="38"/>
      <c r="G26" s="34">
        <f t="shared" si="3"/>
        <v>0</v>
      </c>
      <c r="H26" s="37"/>
      <c r="I26" s="37"/>
      <c r="J26" s="35">
        <f t="shared" si="4"/>
        <v>0</v>
      </c>
      <c r="K26" s="34">
        <f t="shared" si="5"/>
        <v>0</v>
      </c>
      <c r="L26" s="151">
        <f>IF(MIN(K26,K27)=0,MAX(K26,K27),MIN(K26,K27))</f>
        <v>0</v>
      </c>
      <c r="M26" s="152">
        <f ca="1">IF(ISBLANK($A26),"",RANK(L26,OFFSET(L$10,0,0,COUNTA($A$10:$A$190)*2,1),1))</f>
      </c>
      <c r="N26" s="148"/>
      <c r="O26" s="146">
        <f>IF(ISBLANK(N26),0,200-10*(N26-1))</f>
        <v>0</v>
      </c>
    </row>
    <row r="27" spans="1:15" ht="39" customHeight="1" hidden="1">
      <c r="A27" s="149"/>
      <c r="B27" s="150"/>
      <c r="C27" s="150"/>
      <c r="D27" s="150"/>
      <c r="E27" s="38"/>
      <c r="F27" s="38"/>
      <c r="G27" s="34">
        <f t="shared" si="3"/>
        <v>0</v>
      </c>
      <c r="H27" s="37"/>
      <c r="I27" s="37"/>
      <c r="J27" s="35">
        <f t="shared" si="4"/>
        <v>0</v>
      </c>
      <c r="K27" s="34">
        <f t="shared" si="5"/>
        <v>0</v>
      </c>
      <c r="L27" s="151"/>
      <c r="M27" s="152"/>
      <c r="N27" s="148"/>
      <c r="O27" s="146"/>
    </row>
    <row r="28" spans="1:15" ht="39" customHeight="1" hidden="1">
      <c r="A28" s="149"/>
      <c r="B28" s="150">
        <f>IF(ISBLANK($A28),"",VLOOKUP($A28,Список,3,0))</f>
      </c>
      <c r="C28" s="150">
        <f>IF(ISBLANK($A28),"",VLOOKUP($A28,Список,4,0))</f>
      </c>
      <c r="D28" s="150">
        <f>IF(ISBLANK($A28),"",VLOOKUP($A28,Список,7,0))</f>
      </c>
      <c r="E28" s="38"/>
      <c r="F28" s="38"/>
      <c r="G28" s="34">
        <f t="shared" si="3"/>
        <v>0</v>
      </c>
      <c r="H28" s="37"/>
      <c r="I28" s="37"/>
      <c r="J28" s="35">
        <f t="shared" si="4"/>
        <v>0</v>
      </c>
      <c r="K28" s="34">
        <f t="shared" si="5"/>
        <v>0</v>
      </c>
      <c r="L28" s="151">
        <f>IF(MIN(K28,K29)=0,MAX(K28,K29),MIN(K28,K29))</f>
        <v>0</v>
      </c>
      <c r="M28" s="152">
        <f ca="1">IF(ISBLANK($A28),"",RANK(L28,OFFSET(L$10,0,0,COUNTA($A$10:$A$190)*2,1),1))</f>
      </c>
      <c r="N28" s="148"/>
      <c r="O28" s="146">
        <f>IF(ISBLANK(N28),0,200-10*(N28-1))</f>
        <v>0</v>
      </c>
    </row>
    <row r="29" spans="1:15" ht="39" customHeight="1" hidden="1">
      <c r="A29" s="149"/>
      <c r="B29" s="150"/>
      <c r="C29" s="150"/>
      <c r="D29" s="150"/>
      <c r="E29" s="38"/>
      <c r="F29" s="38"/>
      <c r="G29" s="34">
        <f t="shared" si="3"/>
        <v>0</v>
      </c>
      <c r="H29" s="37"/>
      <c r="I29" s="37"/>
      <c r="J29" s="35">
        <f t="shared" si="4"/>
        <v>0</v>
      </c>
      <c r="K29" s="34">
        <f t="shared" si="5"/>
        <v>0</v>
      </c>
      <c r="L29" s="151"/>
      <c r="M29" s="152"/>
      <c r="N29" s="148"/>
      <c r="O29" s="146"/>
    </row>
    <row r="30" spans="1:15" ht="39" customHeight="1" hidden="1">
      <c r="A30" s="149"/>
      <c r="B30" s="150">
        <f>IF(ISBLANK($A30),"",VLOOKUP($A30,Список,3,0))</f>
      </c>
      <c r="C30" s="150">
        <f>IF(ISBLANK($A30),"",VLOOKUP($A30,Список,4,0))</f>
      </c>
      <c r="D30" s="150">
        <f>IF(ISBLANK($A30),"",VLOOKUP($A30,Список,7,0))</f>
      </c>
      <c r="E30" s="38"/>
      <c r="F30" s="38"/>
      <c r="G30" s="34">
        <f t="shared" si="3"/>
        <v>0</v>
      </c>
      <c r="H30" s="37"/>
      <c r="I30" s="37"/>
      <c r="J30" s="35">
        <f t="shared" si="4"/>
        <v>0</v>
      </c>
      <c r="K30" s="34">
        <f t="shared" si="5"/>
        <v>0</v>
      </c>
      <c r="L30" s="151">
        <f>IF(MIN(K30,K31)=0,MAX(K30,K31),MIN(K30,K31))</f>
        <v>0</v>
      </c>
      <c r="M30" s="152">
        <f ca="1">IF(ISBLANK($A30),"",RANK(L30,OFFSET(L$10,0,0,COUNTA($A$10:$A$190)*2,1),1))</f>
      </c>
      <c r="N30" s="148"/>
      <c r="O30" s="146">
        <f>IF(ISBLANK(N30),0,200-10*(N30-1))</f>
        <v>0</v>
      </c>
    </row>
    <row r="31" spans="1:15" ht="39" customHeight="1" hidden="1">
      <c r="A31" s="149"/>
      <c r="B31" s="150"/>
      <c r="C31" s="150"/>
      <c r="D31" s="150"/>
      <c r="E31" s="38"/>
      <c r="F31" s="38"/>
      <c r="G31" s="34">
        <f t="shared" si="3"/>
        <v>0</v>
      </c>
      <c r="H31" s="37"/>
      <c r="I31" s="37"/>
      <c r="J31" s="35">
        <f t="shared" si="4"/>
        <v>0</v>
      </c>
      <c r="K31" s="34">
        <f t="shared" si="5"/>
        <v>0</v>
      </c>
      <c r="L31" s="151"/>
      <c r="M31" s="152"/>
      <c r="N31" s="148"/>
      <c r="O31" s="146"/>
    </row>
    <row r="32" spans="1:15" ht="39" customHeight="1" hidden="1">
      <c r="A32" s="149"/>
      <c r="B32" s="150">
        <f>IF(ISBLANK($A32),"",VLOOKUP($A32,Список,3,0))</f>
      </c>
      <c r="C32" s="150">
        <f>IF(ISBLANK($A32),"",VLOOKUP($A32,Список,4,0))</f>
      </c>
      <c r="D32" s="150">
        <f>IF(ISBLANK($A32),"",VLOOKUP($A32,Список,7,0))</f>
      </c>
      <c r="E32" s="38"/>
      <c r="F32" s="38"/>
      <c r="G32" s="34">
        <f t="shared" si="3"/>
        <v>0</v>
      </c>
      <c r="H32" s="37"/>
      <c r="I32" s="37"/>
      <c r="J32" s="35">
        <f t="shared" si="4"/>
        <v>0</v>
      </c>
      <c r="K32" s="34">
        <f t="shared" si="5"/>
        <v>0</v>
      </c>
      <c r="L32" s="151">
        <f>IF(MIN(K32,K33)=0,MAX(K32,K33),MIN(K32,K33))</f>
        <v>0</v>
      </c>
      <c r="M32" s="152">
        <f ca="1">IF(ISBLANK($A32),"",RANK(L32,OFFSET(L$10,0,0,COUNTA($A$10:$A$190)*2,1),1))</f>
      </c>
      <c r="N32" s="148"/>
      <c r="O32" s="146">
        <f>IF(ISBLANK(N32),0,200-10*(N32-1))</f>
        <v>0</v>
      </c>
    </row>
    <row r="33" spans="1:15" ht="39" customHeight="1" hidden="1">
      <c r="A33" s="149"/>
      <c r="B33" s="150"/>
      <c r="C33" s="150"/>
      <c r="D33" s="150"/>
      <c r="E33" s="38"/>
      <c r="F33" s="38"/>
      <c r="G33" s="34">
        <f t="shared" si="3"/>
        <v>0</v>
      </c>
      <c r="H33" s="37"/>
      <c r="I33" s="37"/>
      <c r="J33" s="35">
        <f t="shared" si="4"/>
        <v>0</v>
      </c>
      <c r="K33" s="34">
        <f t="shared" si="5"/>
        <v>0</v>
      </c>
      <c r="L33" s="151"/>
      <c r="M33" s="152"/>
      <c r="N33" s="148"/>
      <c r="O33" s="146"/>
    </row>
    <row r="34" spans="1:15" ht="39" customHeight="1" hidden="1">
      <c r="A34" s="149"/>
      <c r="B34" s="150">
        <f>IF(ISBLANK($A34),"",VLOOKUP($A34,Список,3,0))</f>
      </c>
      <c r="C34" s="150">
        <f>IF(ISBLANK($A34),"",VLOOKUP($A34,Список,4,0))</f>
      </c>
      <c r="D34" s="150">
        <f>IF(ISBLANK($A34),"",VLOOKUP($A34,Список,7,0))</f>
      </c>
      <c r="E34" s="38"/>
      <c r="F34" s="38"/>
      <c r="G34" s="34">
        <f t="shared" si="3"/>
        <v>0</v>
      </c>
      <c r="H34" s="37"/>
      <c r="I34" s="37"/>
      <c r="J34" s="35">
        <f t="shared" si="4"/>
        <v>0</v>
      </c>
      <c r="K34" s="34">
        <f t="shared" si="5"/>
        <v>0</v>
      </c>
      <c r="L34" s="151">
        <f>IF(MIN(K34,K35)=0,MAX(K34,K35),MIN(K34,K35))</f>
        <v>0</v>
      </c>
      <c r="M34" s="152">
        <f ca="1">IF(ISBLANK($A34),"",RANK(L34,OFFSET(L$10,0,0,COUNTA($A$10:$A$190)*2,1),1))</f>
      </c>
      <c r="N34" s="148"/>
      <c r="O34" s="146">
        <f>IF(ISBLANK(N34),0,200-10*(N34-1))</f>
        <v>0</v>
      </c>
    </row>
    <row r="35" spans="1:15" ht="39" customHeight="1" hidden="1">
      <c r="A35" s="149"/>
      <c r="B35" s="150"/>
      <c r="C35" s="150"/>
      <c r="D35" s="150"/>
      <c r="E35" s="38"/>
      <c r="F35" s="38"/>
      <c r="G35" s="34">
        <f t="shared" si="3"/>
        <v>0</v>
      </c>
      <c r="H35" s="37"/>
      <c r="I35" s="37"/>
      <c r="J35" s="35">
        <f t="shared" si="4"/>
        <v>0</v>
      </c>
      <c r="K35" s="34">
        <f t="shared" si="5"/>
        <v>0</v>
      </c>
      <c r="L35" s="151"/>
      <c r="M35" s="152"/>
      <c r="N35" s="148"/>
      <c r="O35" s="146"/>
    </row>
    <row r="36" spans="1:15" ht="12.75">
      <c r="A36" s="128"/>
      <c r="B36" s="128"/>
      <c r="C36" s="128"/>
      <c r="D36" s="128"/>
      <c r="E36" s="128"/>
      <c r="F36" s="128"/>
      <c r="G36" s="128"/>
      <c r="H36" s="128"/>
      <c r="I36" s="128"/>
      <c r="J36" s="128"/>
      <c r="K36" s="128"/>
      <c r="L36" s="128"/>
      <c r="M36" s="128"/>
      <c r="N36" s="128"/>
      <c r="O36" s="128"/>
    </row>
    <row r="39" spans="2:3" ht="12.75">
      <c r="B39" s="53" t="s">
        <v>33</v>
      </c>
      <c r="C39" s="23"/>
    </row>
    <row r="40" spans="2:3" ht="12.75">
      <c r="B40" s="54" t="str">
        <f>Сводный!$B$38</f>
        <v>Табакаев В.А.</v>
      </c>
      <c r="C40" s="52"/>
    </row>
  </sheetData>
  <sheetProtection/>
  <mergeCells count="105">
    <mergeCell ref="O10:O11"/>
    <mergeCell ref="M10:M11"/>
    <mergeCell ref="L10:L11"/>
    <mergeCell ref="O12:O13"/>
    <mergeCell ref="J3:K3"/>
    <mergeCell ref="D10:D11"/>
    <mergeCell ref="N10:N11"/>
    <mergeCell ref="N12:N13"/>
    <mergeCell ref="L12:L13"/>
    <mergeCell ref="M12:M13"/>
    <mergeCell ref="C10:C11"/>
    <mergeCell ref="A10:A11"/>
    <mergeCell ref="B10:B11"/>
    <mergeCell ref="B14:B15"/>
    <mergeCell ref="C14:C15"/>
    <mergeCell ref="D14:D15"/>
    <mergeCell ref="A12:A13"/>
    <mergeCell ref="B12:B13"/>
    <mergeCell ref="C12:C13"/>
    <mergeCell ref="D12:D13"/>
    <mergeCell ref="O14:O15"/>
    <mergeCell ref="N14:N15"/>
    <mergeCell ref="L14:L15"/>
    <mergeCell ref="M14:M15"/>
    <mergeCell ref="A14:A15"/>
    <mergeCell ref="A16:A17"/>
    <mergeCell ref="B16:B17"/>
    <mergeCell ref="C16:C17"/>
    <mergeCell ref="D16:D17"/>
    <mergeCell ref="L16:L17"/>
    <mergeCell ref="M16:M17"/>
    <mergeCell ref="N16:N17"/>
    <mergeCell ref="O16:O17"/>
    <mergeCell ref="A18:A19"/>
    <mergeCell ref="B18:B19"/>
    <mergeCell ref="C18:C19"/>
    <mergeCell ref="D18:D19"/>
    <mergeCell ref="L18:L19"/>
    <mergeCell ref="M18:M19"/>
    <mergeCell ref="N18:N19"/>
    <mergeCell ref="O18:O19"/>
    <mergeCell ref="A20:A21"/>
    <mergeCell ref="B20:B21"/>
    <mergeCell ref="C20:C21"/>
    <mergeCell ref="D20:D21"/>
    <mergeCell ref="L20:L21"/>
    <mergeCell ref="M20:M21"/>
    <mergeCell ref="N20:N21"/>
    <mergeCell ref="O20:O21"/>
    <mergeCell ref="A22:A23"/>
    <mergeCell ref="B22:B23"/>
    <mergeCell ref="C22:C23"/>
    <mergeCell ref="D22:D23"/>
    <mergeCell ref="L22:L23"/>
    <mergeCell ref="M22:M23"/>
    <mergeCell ref="N22:N23"/>
    <mergeCell ref="O22:O23"/>
    <mergeCell ref="A24:A25"/>
    <mergeCell ref="B24:B25"/>
    <mergeCell ref="C24:C25"/>
    <mergeCell ref="D24:D25"/>
    <mergeCell ref="L24:L25"/>
    <mergeCell ref="M24:M25"/>
    <mergeCell ref="N24:N25"/>
    <mergeCell ref="O24:O25"/>
    <mergeCell ref="A26:A27"/>
    <mergeCell ref="B26:B27"/>
    <mergeCell ref="C26:C27"/>
    <mergeCell ref="D26:D27"/>
    <mergeCell ref="L26:L27"/>
    <mergeCell ref="M26:M27"/>
    <mergeCell ref="N26:N27"/>
    <mergeCell ref="O26:O27"/>
    <mergeCell ref="A28:A29"/>
    <mergeCell ref="B28:B29"/>
    <mergeCell ref="C28:C29"/>
    <mergeCell ref="D28:D29"/>
    <mergeCell ref="L28:L29"/>
    <mergeCell ref="M28:M29"/>
    <mergeCell ref="N28:N29"/>
    <mergeCell ref="O28:O29"/>
    <mergeCell ref="A30:A31"/>
    <mergeCell ref="B30:B31"/>
    <mergeCell ref="C30:C31"/>
    <mergeCell ref="D30:D31"/>
    <mergeCell ref="L30:L31"/>
    <mergeCell ref="M30:M31"/>
    <mergeCell ref="N30:N31"/>
    <mergeCell ref="O30:O31"/>
    <mergeCell ref="A32:A33"/>
    <mergeCell ref="B32:B33"/>
    <mergeCell ref="C32:C33"/>
    <mergeCell ref="D32:D33"/>
    <mergeCell ref="L32:L33"/>
    <mergeCell ref="M32:M33"/>
    <mergeCell ref="N32:N33"/>
    <mergeCell ref="O32:O33"/>
    <mergeCell ref="N34:N35"/>
    <mergeCell ref="O34:O35"/>
    <mergeCell ref="A34:A35"/>
    <mergeCell ref="B34:B35"/>
    <mergeCell ref="C34:C35"/>
    <mergeCell ref="D34:D35"/>
    <mergeCell ref="L34:L35"/>
    <mergeCell ref="M34:M35"/>
  </mergeCells>
  <printOptions/>
  <pageMargins left="0.75" right="0.75" top="1" bottom="1" header="0.5" footer="0.5"/>
  <pageSetup fitToHeight="1" fitToWidth="1"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codeName="Лист13">
    <pageSetUpPr fitToPage="1"/>
  </sheetPr>
  <dimension ref="A1:AE68"/>
  <sheetViews>
    <sheetView zoomScalePageLayoutView="0" workbookViewId="0" topLeftCell="A1">
      <pane xSplit="6" ySplit="9" topLeftCell="G10" activePane="bottomRight" state="frozen"/>
      <selection pane="topLeft" activeCell="N50" sqref="N50:N51"/>
      <selection pane="topRight" activeCell="N50" sqref="N50:N51"/>
      <selection pane="bottomLeft" activeCell="N50" sqref="N50:N51"/>
      <selection pane="bottomRight" activeCell="AC1" sqref="AC1:AE16384"/>
    </sheetView>
  </sheetViews>
  <sheetFormatPr defaultColWidth="9.140625" defaultRowHeight="12.75"/>
  <cols>
    <col min="1" max="1" width="8.140625" style="1" bestFit="1" customWidth="1"/>
    <col min="2" max="2" width="8.140625" style="1" hidden="1" customWidth="1"/>
    <col min="3" max="3" width="9.7109375" style="1" customWidth="1"/>
    <col min="4" max="4" width="25.421875" style="1" customWidth="1"/>
    <col min="5" max="5" width="35.00390625" style="1" customWidth="1"/>
    <col min="6" max="6" width="8.7109375" style="1" hidden="1" customWidth="1"/>
    <col min="7" max="8" width="10.7109375" style="1" bestFit="1" customWidth="1"/>
    <col min="9" max="9" width="9.7109375" style="1" customWidth="1"/>
    <col min="10" max="10" width="7.8515625" style="1" bestFit="1" customWidth="1"/>
    <col min="11" max="19" width="4.7109375" style="1" customWidth="1"/>
    <col min="20" max="25" width="4.7109375" style="1" hidden="1" customWidth="1"/>
    <col min="26" max="26" width="8.57421875" style="1" bestFit="1" customWidth="1"/>
    <col min="27" max="28" width="9.7109375" style="1" bestFit="1" customWidth="1"/>
    <col min="29" max="29" width="6.421875" style="1" hidden="1" customWidth="1"/>
    <col min="30" max="31" width="6.7109375" style="1" hidden="1" customWidth="1"/>
    <col min="32" max="16384" width="9.140625" style="1" customWidth="1"/>
  </cols>
  <sheetData>
    <row r="1" spans="1:25" ht="12.75">
      <c r="A1" s="7"/>
      <c r="B1" s="7"/>
      <c r="C1" s="7"/>
      <c r="D1" s="7"/>
      <c r="E1" s="48" t="str">
        <f>Сводный!$C$1</f>
        <v>Краевые лично-командные соревнования по рафтингу и гребному слалому «Лосиные игры 2018» посвящённые памяти Юрия Либрехта</v>
      </c>
      <c r="F1" s="7"/>
      <c r="K1" s="15"/>
      <c r="M1" s="15"/>
      <c r="O1" s="15"/>
      <c r="Q1" s="15"/>
      <c r="S1" s="15"/>
      <c r="U1" s="15"/>
      <c r="V1" s="15"/>
      <c r="W1" s="15"/>
      <c r="X1" s="15"/>
      <c r="Y1" s="15"/>
    </row>
    <row r="2" spans="1:28" ht="12.75">
      <c r="A2" s="7"/>
      <c r="B2" s="7"/>
      <c r="C2" s="7"/>
      <c r="D2" s="7"/>
      <c r="E2" s="3" t="s">
        <v>103</v>
      </c>
      <c r="F2" s="7"/>
      <c r="H2" s="6"/>
      <c r="AA2" s="15"/>
      <c r="AB2" s="15"/>
    </row>
    <row r="3" spans="1:28" ht="12.75">
      <c r="A3" s="7"/>
      <c r="B3" s="7"/>
      <c r="C3" s="7"/>
      <c r="D3" s="7"/>
      <c r="E3" s="3" t="s">
        <v>36</v>
      </c>
      <c r="F3" s="7"/>
      <c r="H3" s="6"/>
      <c r="Z3" s="143" t="s">
        <v>34</v>
      </c>
      <c r="AA3" s="143"/>
      <c r="AB3" s="15"/>
    </row>
    <row r="4" spans="1:28" ht="12.75">
      <c r="A4" s="7"/>
      <c r="B4" s="7"/>
      <c r="C4" s="7"/>
      <c r="D4" s="7"/>
      <c r="E4" s="48" t="str">
        <f>Сводный!$C$4</f>
        <v>Класс судов: R6 юниорки</v>
      </c>
      <c r="F4" s="59"/>
      <c r="H4" s="6"/>
      <c r="Z4" s="55"/>
      <c r="AA4" s="55"/>
      <c r="AB4" s="15"/>
    </row>
    <row r="5" spans="1:27" ht="12.75">
      <c r="A5" s="7"/>
      <c r="B5" s="7"/>
      <c r="C5" s="7"/>
      <c r="D5" s="7"/>
      <c r="E5" s="7"/>
      <c r="F5" s="30"/>
      <c r="Z5" s="58" t="s">
        <v>24</v>
      </c>
      <c r="AA5" s="30"/>
    </row>
    <row r="6" spans="1:28" ht="12.75">
      <c r="A6" s="17"/>
      <c r="B6" s="17"/>
      <c r="C6" s="17"/>
      <c r="D6" s="7"/>
      <c r="E6" s="8" t="str">
        <f>Сводный!$C$6</f>
        <v>Место проведения: р. Лосиха, Первомайский район, Алтайский край</v>
      </c>
      <c r="F6" s="8"/>
      <c r="G6" s="9"/>
      <c r="H6" s="9"/>
      <c r="K6" s="15"/>
      <c r="M6" s="15"/>
      <c r="O6" s="15"/>
      <c r="Q6" s="15"/>
      <c r="S6" s="15"/>
      <c r="U6" s="15"/>
      <c r="V6" s="15"/>
      <c r="W6" s="15"/>
      <c r="X6" s="15"/>
      <c r="Y6" s="15"/>
      <c r="Z6" s="8" t="str">
        <f>Сводный!$K$6</f>
        <v>Дудник А.В. _____________</v>
      </c>
      <c r="AB6" s="15"/>
    </row>
    <row r="7" spans="1:28" ht="12.75">
      <c r="A7" s="17"/>
      <c r="B7" s="17"/>
      <c r="C7" s="17"/>
      <c r="D7" s="7"/>
      <c r="E7" s="8" t="str">
        <f>Сводный!$C$7</f>
        <v>Время проведения: 14-21 апреля 2018 г.</v>
      </c>
      <c r="F7" s="8"/>
      <c r="G7" s="11"/>
      <c r="H7" s="11"/>
      <c r="I7" s="6"/>
      <c r="K7" s="15"/>
      <c r="M7" s="15"/>
      <c r="O7" s="15"/>
      <c r="Q7" s="15"/>
      <c r="S7" s="15"/>
      <c r="U7" s="15"/>
      <c r="V7" s="15"/>
      <c r="W7" s="15"/>
      <c r="X7" s="15"/>
      <c r="Y7" s="15"/>
      <c r="Z7" s="56" t="str">
        <f>Сводный!$K$7</f>
        <v>"___" _____________ 2018 г.</v>
      </c>
      <c r="AA7" s="7"/>
      <c r="AB7" s="15"/>
    </row>
    <row r="8" spans="1:28" s="20" customFormat="1" ht="12.75">
      <c r="A8" s="19"/>
      <c r="B8" s="19"/>
      <c r="C8" s="19"/>
      <c r="D8" s="18"/>
      <c r="E8" s="19"/>
      <c r="F8" s="21"/>
      <c r="G8" s="21"/>
      <c r="H8" s="21"/>
      <c r="I8" s="46"/>
      <c r="K8" s="4"/>
      <c r="M8" s="4"/>
      <c r="O8" s="4"/>
      <c r="Q8" s="4"/>
      <c r="S8" s="4"/>
      <c r="U8" s="4"/>
      <c r="V8" s="4"/>
      <c r="W8" s="4"/>
      <c r="X8" s="4"/>
      <c r="Y8" s="4"/>
      <c r="AA8" s="4"/>
      <c r="AB8" s="4"/>
    </row>
    <row r="9" spans="1:31" ht="38.25">
      <c r="A9" s="36" t="s">
        <v>10</v>
      </c>
      <c r="B9" s="13" t="s">
        <v>204</v>
      </c>
      <c r="C9" s="13" t="s">
        <v>150</v>
      </c>
      <c r="D9" s="13" t="s">
        <v>11</v>
      </c>
      <c r="E9" s="13" t="s">
        <v>12</v>
      </c>
      <c r="F9" s="13" t="s">
        <v>58</v>
      </c>
      <c r="G9" s="36" t="s">
        <v>13</v>
      </c>
      <c r="H9" s="36" t="s">
        <v>14</v>
      </c>
      <c r="I9" s="13" t="s">
        <v>15</v>
      </c>
      <c r="J9" s="36" t="s">
        <v>27</v>
      </c>
      <c r="K9" s="36" t="s">
        <v>0</v>
      </c>
      <c r="L9" s="36" t="s">
        <v>1</v>
      </c>
      <c r="M9" s="36" t="s">
        <v>2</v>
      </c>
      <c r="N9" s="36" t="s">
        <v>3</v>
      </c>
      <c r="O9" s="36" t="s">
        <v>4</v>
      </c>
      <c r="P9" s="36" t="s">
        <v>5</v>
      </c>
      <c r="Q9" s="36" t="s">
        <v>6</v>
      </c>
      <c r="R9" s="36" t="s">
        <v>7</v>
      </c>
      <c r="S9" s="36" t="s">
        <v>8</v>
      </c>
      <c r="T9" s="36" t="s">
        <v>9</v>
      </c>
      <c r="U9" s="36" t="s">
        <v>98</v>
      </c>
      <c r="V9" s="36" t="s">
        <v>99</v>
      </c>
      <c r="W9" s="36" t="s">
        <v>100</v>
      </c>
      <c r="X9" s="36" t="s">
        <v>101</v>
      </c>
      <c r="Y9" s="36" t="s">
        <v>102</v>
      </c>
      <c r="Z9" s="13" t="s">
        <v>16</v>
      </c>
      <c r="AA9" s="32" t="s">
        <v>17</v>
      </c>
      <c r="AB9" s="32" t="s">
        <v>18</v>
      </c>
      <c r="AC9" s="33" t="s">
        <v>19</v>
      </c>
      <c r="AD9" s="39" t="s">
        <v>20</v>
      </c>
      <c r="AE9" s="33" t="s">
        <v>41</v>
      </c>
    </row>
    <row r="10" spans="1:31" ht="39" customHeight="1">
      <c r="A10" s="156">
        <v>4</v>
      </c>
      <c r="B10" s="116">
        <f>A10</f>
        <v>4</v>
      </c>
      <c r="C10" s="154" t="str">
        <f>IF(ISBLANK($A10),"",VLOOKUP($A10,Список,COLUMN()-1,0))</f>
        <v>R4м</v>
      </c>
      <c r="D10" s="150" t="str">
        <f>IF(ISBLANK($A10),"",VLOOKUP($A10,Список,COLUMN()-1,0))</f>
        <v>СФГС НСО
г. Горно-Алтайск
</v>
      </c>
      <c r="E10" s="150" t="str">
        <f>IF(ISBLANK($A10),"",VLOOKUP($A10,Список,COLUMN()-1,0))</f>
        <v>Амосов Вячеслав Андреевич
Тимошенский Сергей Константинович
Шатин Аржан Евгеньевич
Лабанов Сергей Сергеевич
</v>
      </c>
      <c r="F10" s="150" t="str">
        <f>IF(ISBLANK($A10),"",VLOOKUP($A10,Список,COLUMN()+1,0))</f>
        <v>
</v>
      </c>
      <c r="G10" s="102">
        <v>0.019444444444444445</v>
      </c>
      <c r="H10" s="102">
        <v>0.02061111111111111</v>
      </c>
      <c r="I10" s="40">
        <f>H10-G10</f>
        <v>0.0011666666666666665</v>
      </c>
      <c r="J10" s="37"/>
      <c r="K10" s="37">
        <v>0</v>
      </c>
      <c r="L10" s="37">
        <v>5</v>
      </c>
      <c r="M10" s="37">
        <v>0</v>
      </c>
      <c r="N10" s="37">
        <v>0</v>
      </c>
      <c r="O10" s="37">
        <v>0</v>
      </c>
      <c r="P10" s="37">
        <v>0</v>
      </c>
      <c r="Q10" s="37">
        <v>0</v>
      </c>
      <c r="R10" s="37">
        <v>5</v>
      </c>
      <c r="S10" s="37">
        <v>0</v>
      </c>
      <c r="T10" s="37"/>
      <c r="U10" s="37"/>
      <c r="V10" s="37"/>
      <c r="W10" s="37"/>
      <c r="X10" s="37"/>
      <c r="Y10" s="37"/>
      <c r="Z10" s="47">
        <f>SUM(J10:Y10)</f>
        <v>10</v>
      </c>
      <c r="AA10" s="40">
        <f>I10+TIME(,,Z10)</f>
        <v>0.0012824074074074072</v>
      </c>
      <c r="AB10" s="153">
        <f>IF(MIN(AA10,AA11)=0,MAX(AA10,AA11),MIN(AA10,AA11))</f>
        <v>0.0012388888888888916</v>
      </c>
      <c r="AC10" s="152">
        <f ca="1">IF(ISBLANK($A10),"",RANK(AB10,OFFSET(AB$10,0,0,COUNTA($A$10:$A$238)*2,1),1))</f>
        <v>1</v>
      </c>
      <c r="AD10" s="148"/>
      <c r="AE10" s="146">
        <f>IF(ISBLANK(AD10),0,300-15*(AD10-1))</f>
        <v>0</v>
      </c>
    </row>
    <row r="11" spans="1:31" ht="39" customHeight="1">
      <c r="A11" s="157"/>
      <c r="B11" s="117" t="str">
        <f>A10&amp;"_2п"</f>
        <v>4_2п</v>
      </c>
      <c r="C11" s="155"/>
      <c r="D11" s="150"/>
      <c r="E11" s="150"/>
      <c r="F11" s="150"/>
      <c r="G11" s="102">
        <v>0.059722222222222225</v>
      </c>
      <c r="H11" s="102">
        <v>0.060845370370370376</v>
      </c>
      <c r="I11" s="40">
        <f>H11-G11</f>
        <v>0.001123148148148151</v>
      </c>
      <c r="J11" s="37"/>
      <c r="K11" s="37">
        <v>0</v>
      </c>
      <c r="L11" s="37">
        <v>5</v>
      </c>
      <c r="M11" s="37">
        <v>0</v>
      </c>
      <c r="N11" s="37">
        <v>0</v>
      </c>
      <c r="O11" s="37">
        <v>0</v>
      </c>
      <c r="P11" s="37">
        <v>0</v>
      </c>
      <c r="Q11" s="37">
        <v>0</v>
      </c>
      <c r="R11" s="37">
        <v>5</v>
      </c>
      <c r="S11" s="37">
        <v>0</v>
      </c>
      <c r="T11" s="37"/>
      <c r="U11" s="37"/>
      <c r="V11" s="37"/>
      <c r="W11" s="37"/>
      <c r="X11" s="37"/>
      <c r="Y11" s="37"/>
      <c r="Z11" s="47">
        <f>SUM(J11:Y11)</f>
        <v>10</v>
      </c>
      <c r="AA11" s="40">
        <f>I11+TIME(,,Z11)</f>
        <v>0.0012388888888888916</v>
      </c>
      <c r="AB11" s="153"/>
      <c r="AC11" s="152"/>
      <c r="AD11" s="148"/>
      <c r="AE11" s="146"/>
    </row>
    <row r="12" spans="1:31" ht="39" customHeight="1">
      <c r="A12" s="156">
        <v>13</v>
      </c>
      <c r="B12" s="116">
        <f>A12</f>
        <v>13</v>
      </c>
      <c r="C12" s="154" t="str">
        <f>IF(ISBLANK($A12),"",VLOOKUP($A12,Список,COLUMN()-1,0))</f>
        <v>R4м</v>
      </c>
      <c r="D12" s="150" t="str">
        <f>IF(ISBLANK($A12),"",VLOOKUP($A12,Список,COLUMN()-1,0))</f>
        <v>Турклуб "АлтГУ"
г. Барнаул
</v>
      </c>
      <c r="E12" s="150" t="str">
        <f>IF(ISBLANK($A12),"",VLOOKUP($A12,Список,COLUMN()-1,0))</f>
        <v>Казанцев Александр Игоревич
Бурлаков Александр Николаевич
Биточкин Анатолий Борисович
Костюк Иван Александрович
</v>
      </c>
      <c r="F12" s="150" t="str">
        <f>IF(ISBLANK($A12),"",VLOOKUP($A12,Список,COLUMN()+1,0))</f>
        <v>
</v>
      </c>
      <c r="G12" s="38">
        <v>0.02361111111111111</v>
      </c>
      <c r="H12" s="38">
        <v>0.02493587962962963</v>
      </c>
      <c r="I12" s="40">
        <f>H12-G12</f>
        <v>0.0013247685185185203</v>
      </c>
      <c r="J12" s="37"/>
      <c r="K12" s="37">
        <v>5</v>
      </c>
      <c r="L12" s="37">
        <v>5</v>
      </c>
      <c r="M12" s="37">
        <v>5</v>
      </c>
      <c r="N12" s="37">
        <v>0</v>
      </c>
      <c r="O12" s="37">
        <v>5</v>
      </c>
      <c r="P12" s="37">
        <v>0</v>
      </c>
      <c r="Q12" s="37">
        <v>5</v>
      </c>
      <c r="R12" s="37">
        <v>0</v>
      </c>
      <c r="S12" s="37">
        <v>5</v>
      </c>
      <c r="T12" s="37"/>
      <c r="U12" s="37"/>
      <c r="V12" s="37"/>
      <c r="W12" s="37"/>
      <c r="X12" s="37"/>
      <c r="Y12" s="37"/>
      <c r="Z12" s="47">
        <f>SUM(J12:Y12)</f>
        <v>30</v>
      </c>
      <c r="AA12" s="40">
        <f>I12+TIME(,,Z12)</f>
        <v>0.0016719907407407426</v>
      </c>
      <c r="AB12" s="153">
        <f>IF(MIN(AA12,AA13)=0,MAX(AA12,AA13),MIN(AA12,AA13))</f>
        <v>0.0012920138888888927</v>
      </c>
      <c r="AC12" s="152">
        <f ca="1">IF(ISBLANK($A12),"",RANK(AB12,OFFSET(AB$10,0,0,COUNTA($A$10:$A$238)*2,1),1))</f>
        <v>2</v>
      </c>
      <c r="AD12" s="148"/>
      <c r="AE12" s="146">
        <f>IF(ISBLANK(AD12),0,300-15*(AD12-1))</f>
        <v>0</v>
      </c>
    </row>
    <row r="13" spans="1:31" ht="39" customHeight="1">
      <c r="A13" s="157"/>
      <c r="B13" s="117" t="str">
        <f>A12&amp;"_2п"</f>
        <v>13_2п</v>
      </c>
      <c r="C13" s="155"/>
      <c r="D13" s="150"/>
      <c r="E13" s="150"/>
      <c r="F13" s="150"/>
      <c r="G13" s="38">
        <v>0.06180555555555556</v>
      </c>
      <c r="H13" s="38">
        <v>0.06298182870370371</v>
      </c>
      <c r="I13" s="40">
        <f>H13-G13</f>
        <v>0.001176273148148152</v>
      </c>
      <c r="J13" s="37"/>
      <c r="K13" s="37">
        <v>0</v>
      </c>
      <c r="L13" s="37">
        <v>0</v>
      </c>
      <c r="M13" s="37">
        <v>5</v>
      </c>
      <c r="N13" s="37">
        <v>0</v>
      </c>
      <c r="O13" s="37">
        <v>0</v>
      </c>
      <c r="P13" s="37">
        <v>0</v>
      </c>
      <c r="Q13" s="37">
        <v>0</v>
      </c>
      <c r="R13" s="37">
        <v>5</v>
      </c>
      <c r="S13" s="37">
        <v>0</v>
      </c>
      <c r="T13" s="37"/>
      <c r="U13" s="37"/>
      <c r="V13" s="37"/>
      <c r="W13" s="37"/>
      <c r="X13" s="37"/>
      <c r="Y13" s="37"/>
      <c r="Z13" s="47">
        <f>SUM(J13:Y13)</f>
        <v>10</v>
      </c>
      <c r="AA13" s="40">
        <f>I13+TIME(,,Z13)</f>
        <v>0.0012920138888888927</v>
      </c>
      <c r="AB13" s="153"/>
      <c r="AC13" s="152"/>
      <c r="AD13" s="148"/>
      <c r="AE13" s="146"/>
    </row>
    <row r="14" spans="1:31" ht="39" customHeight="1">
      <c r="A14" s="156">
        <v>22</v>
      </c>
      <c r="B14" s="116">
        <f>A14</f>
        <v>22</v>
      </c>
      <c r="C14" s="154" t="str">
        <f>IF(ISBLANK($A14),"",VLOOKUP($A14,Список,COLUMN()-1,0))</f>
        <v>R4м</v>
      </c>
      <c r="D14" s="150" t="str">
        <f>IF(ISBLANK($A14),"",VLOOKUP($A14,Список,COLUMN()-1,0))</f>
        <v>"Скат"
г. Бийск
</v>
      </c>
      <c r="E14" s="150" t="str">
        <f>IF(ISBLANK($A14),"",VLOOKUP($A14,Список,COLUMN()-1,0))</f>
        <v>Береговой Константин Александрович
Зырянов Аким Олегович
Разгоняев Артем  Сергеевич
Абрамов Кирилл Сергеевич
</v>
      </c>
      <c r="F14" s="150" t="str">
        <f>IF(ISBLANK($A14),"",VLOOKUP($A14,Список,COLUMN()+1,0))</f>
        <v>
</v>
      </c>
      <c r="G14" s="38">
        <v>0.025694444444444447</v>
      </c>
      <c r="H14" s="38">
        <v>0.027100347222222224</v>
      </c>
      <c r="I14" s="40">
        <f aca="true" t="shared" si="0" ref="I14:I35">H14-G14</f>
        <v>0.0014059027777777768</v>
      </c>
      <c r="J14" s="37"/>
      <c r="K14" s="37">
        <v>5</v>
      </c>
      <c r="L14" s="37">
        <v>5</v>
      </c>
      <c r="M14" s="37">
        <v>50</v>
      </c>
      <c r="N14" s="37">
        <v>0</v>
      </c>
      <c r="O14" s="37">
        <v>5</v>
      </c>
      <c r="P14" s="37">
        <v>50</v>
      </c>
      <c r="Q14" s="37">
        <v>5</v>
      </c>
      <c r="R14" s="37">
        <v>5</v>
      </c>
      <c r="S14" s="37">
        <v>50</v>
      </c>
      <c r="T14" s="37"/>
      <c r="U14" s="37"/>
      <c r="V14" s="37"/>
      <c r="W14" s="37"/>
      <c r="X14" s="37"/>
      <c r="Y14" s="37"/>
      <c r="Z14" s="47">
        <f aca="true" t="shared" si="1" ref="Z14:Z35">SUM(J14:Y14)</f>
        <v>175</v>
      </c>
      <c r="AA14" s="40">
        <f aca="true" t="shared" si="2" ref="AA14:AA35">I14+TIME(,,Z14)</f>
        <v>0.0034313657407407396</v>
      </c>
      <c r="AB14" s="153">
        <f>IF(MIN(AA14,AA15)=0,MAX(AA14,AA15),MIN(AA14,AA15))</f>
        <v>0.001985416666666668</v>
      </c>
      <c r="AC14" s="152">
        <f ca="1">IF(ISBLANK($A14),"",RANK(AB14,OFFSET(AB$10,0,0,COUNTA($A$10:$A$238)*2,1),1))</f>
        <v>6</v>
      </c>
      <c r="AD14" s="148"/>
      <c r="AE14" s="146">
        <f>IF(ISBLANK(AD14),0,300-15*(AD14-1))</f>
        <v>0</v>
      </c>
    </row>
    <row r="15" spans="1:31" ht="39" customHeight="1">
      <c r="A15" s="157"/>
      <c r="B15" s="117" t="str">
        <f>A14&amp;"_2п"</f>
        <v>22_2п</v>
      </c>
      <c r="C15" s="155"/>
      <c r="D15" s="150"/>
      <c r="E15" s="150"/>
      <c r="F15" s="150"/>
      <c r="G15" s="38">
        <v>0.06319444444444444</v>
      </c>
      <c r="H15" s="38">
        <v>0.0644275462962963</v>
      </c>
      <c r="I15" s="40">
        <f t="shared" si="0"/>
        <v>0.0012331018518518533</v>
      </c>
      <c r="J15" s="37"/>
      <c r="K15" s="37">
        <v>5</v>
      </c>
      <c r="L15" s="37">
        <v>0</v>
      </c>
      <c r="M15" s="37">
        <v>5</v>
      </c>
      <c r="N15" s="37">
        <v>0</v>
      </c>
      <c r="O15" s="37">
        <v>5</v>
      </c>
      <c r="P15" s="37">
        <v>0</v>
      </c>
      <c r="Q15" s="37">
        <v>50</v>
      </c>
      <c r="R15" s="37">
        <v>0</v>
      </c>
      <c r="S15" s="37">
        <v>0</v>
      </c>
      <c r="T15" s="37"/>
      <c r="U15" s="37"/>
      <c r="V15" s="37"/>
      <c r="W15" s="37"/>
      <c r="X15" s="37"/>
      <c r="Y15" s="37"/>
      <c r="Z15" s="47">
        <f t="shared" si="1"/>
        <v>65</v>
      </c>
      <c r="AA15" s="40">
        <f t="shared" si="2"/>
        <v>0.001985416666666668</v>
      </c>
      <c r="AB15" s="153"/>
      <c r="AC15" s="152"/>
      <c r="AD15" s="148"/>
      <c r="AE15" s="146"/>
    </row>
    <row r="16" spans="1:31" ht="39" customHeight="1">
      <c r="A16" s="156">
        <v>7</v>
      </c>
      <c r="B16" s="116">
        <f>A16</f>
        <v>7</v>
      </c>
      <c r="C16" s="154" t="str">
        <f>IF(ISBLANK($A16),"",VLOOKUP($A16,Список,COLUMN()-1,0))</f>
        <v>R6м</v>
      </c>
      <c r="D16" s="150" t="str">
        <f>IF(ISBLANK($A16),"",VLOOKUP($A16,Список,COLUMN()-1,0))</f>
        <v>"Ак-Тур"
г. Барнаул
</v>
      </c>
      <c r="E16" s="150" t="str">
        <f>IF(ISBLANK($A16),"",VLOOKUP($A16,Список,COLUMN()-1,0))</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F16" s="150" t="str">
        <f>IF(ISBLANK($A16),"",VLOOKUP($A16,Список,COLUMN()+1,0))</f>
        <v>
</v>
      </c>
      <c r="G16" s="38">
        <v>0.027777777777777776</v>
      </c>
      <c r="H16" s="38">
        <v>0.029482986111111113</v>
      </c>
      <c r="I16" s="40">
        <f t="shared" si="0"/>
        <v>0.0017052083333333364</v>
      </c>
      <c r="J16" s="37"/>
      <c r="K16" s="37">
        <v>5</v>
      </c>
      <c r="L16" s="37">
        <v>50</v>
      </c>
      <c r="M16" s="37">
        <v>50</v>
      </c>
      <c r="N16" s="37">
        <v>0</v>
      </c>
      <c r="O16" s="37">
        <v>50</v>
      </c>
      <c r="P16" s="37">
        <v>0</v>
      </c>
      <c r="Q16" s="37">
        <v>5</v>
      </c>
      <c r="R16" s="37">
        <v>0</v>
      </c>
      <c r="S16" s="37">
        <v>5</v>
      </c>
      <c r="T16" s="37"/>
      <c r="U16" s="37"/>
      <c r="V16" s="37"/>
      <c r="W16" s="37"/>
      <c r="X16" s="37"/>
      <c r="Y16" s="37"/>
      <c r="Z16" s="47">
        <f t="shared" si="1"/>
        <v>165</v>
      </c>
      <c r="AA16" s="40">
        <f t="shared" si="2"/>
        <v>0.0036149305555555587</v>
      </c>
      <c r="AB16" s="153">
        <f>IF(MIN(AA16,AA17)=0,MAX(AA16,AA17),MIN(AA16,AA17))</f>
        <v>0.0036149305555555587</v>
      </c>
      <c r="AC16" s="152">
        <f ca="1">IF(ISBLANK($A16),"",RANK(AB16,OFFSET(AB$10,0,0,COUNTA($A$10:$A$238)*2,1),1))</f>
        <v>12</v>
      </c>
      <c r="AD16" s="148"/>
      <c r="AE16" s="146">
        <f>IF(ISBLANK(AD16),0,300-15*(AD16-1))</f>
        <v>0</v>
      </c>
    </row>
    <row r="17" spans="1:31" ht="39" customHeight="1">
      <c r="A17" s="157"/>
      <c r="B17" s="117" t="str">
        <f>A16&amp;"_2п"</f>
        <v>7_2п</v>
      </c>
      <c r="C17" s="155"/>
      <c r="D17" s="150"/>
      <c r="E17" s="150"/>
      <c r="F17" s="150"/>
      <c r="G17" s="38">
        <v>0.07916666666666666</v>
      </c>
      <c r="H17" s="38">
        <v>0.08081354166666667</v>
      </c>
      <c r="I17" s="40">
        <f t="shared" si="0"/>
        <v>0.001646875000000006</v>
      </c>
      <c r="J17" s="37"/>
      <c r="K17" s="37">
        <v>50</v>
      </c>
      <c r="L17" s="37">
        <v>0</v>
      </c>
      <c r="M17" s="37">
        <v>50</v>
      </c>
      <c r="N17" s="37">
        <v>0</v>
      </c>
      <c r="O17" s="37">
        <v>50</v>
      </c>
      <c r="P17" s="37">
        <v>50</v>
      </c>
      <c r="Q17" s="37">
        <v>50</v>
      </c>
      <c r="R17" s="37">
        <v>50</v>
      </c>
      <c r="S17" s="37">
        <v>5</v>
      </c>
      <c r="T17" s="37"/>
      <c r="U17" s="37"/>
      <c r="V17" s="37"/>
      <c r="W17" s="37"/>
      <c r="X17" s="37"/>
      <c r="Y17" s="37"/>
      <c r="Z17" s="47">
        <f t="shared" si="1"/>
        <v>305</v>
      </c>
      <c r="AA17" s="40">
        <f t="shared" si="2"/>
        <v>0.005176967592592598</v>
      </c>
      <c r="AB17" s="153"/>
      <c r="AC17" s="152"/>
      <c r="AD17" s="148"/>
      <c r="AE17" s="146"/>
    </row>
    <row r="18" spans="1:31" ht="39" customHeight="1">
      <c r="A18" s="156">
        <v>18</v>
      </c>
      <c r="B18" s="116">
        <f>A18</f>
        <v>18</v>
      </c>
      <c r="C18" s="154" t="str">
        <f>IF(ISBLANK($A18),"",VLOOKUP($A18,Список,COLUMN()-1,0))</f>
        <v>R6ю</v>
      </c>
      <c r="D18" s="150" t="str">
        <f>IF(ISBLANK($A18),"",VLOOKUP($A18,Список,COLUMN()-1,0))</f>
        <v>"Алые паруса"
г. Барнаул
</v>
      </c>
      <c r="E18" s="150" t="str">
        <f>IF(ISBLANK($A18),"",VLOOKUP($A18,Список,COLUMN()-1,0))</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F18" s="150" t="str">
        <f>IF(ISBLANK($A18),"",VLOOKUP($A18,Список,COLUMN()+1,0))</f>
        <v>
</v>
      </c>
      <c r="G18" s="38">
        <v>0.030555555555555555</v>
      </c>
      <c r="H18" s="38">
        <v>0.031702314814814815</v>
      </c>
      <c r="I18" s="40">
        <f t="shared" si="0"/>
        <v>0.0011467592592592606</v>
      </c>
      <c r="J18" s="37"/>
      <c r="K18" s="37">
        <v>5</v>
      </c>
      <c r="L18" s="37">
        <v>50</v>
      </c>
      <c r="M18" s="37">
        <v>50</v>
      </c>
      <c r="N18" s="37">
        <v>5</v>
      </c>
      <c r="O18" s="37">
        <v>5</v>
      </c>
      <c r="P18" s="37">
        <v>50</v>
      </c>
      <c r="Q18" s="37">
        <v>50</v>
      </c>
      <c r="R18" s="37">
        <v>0</v>
      </c>
      <c r="S18" s="37">
        <v>5</v>
      </c>
      <c r="T18" s="37"/>
      <c r="U18" s="37"/>
      <c r="V18" s="37"/>
      <c r="W18" s="37"/>
      <c r="X18" s="37"/>
      <c r="Y18" s="37"/>
      <c r="Z18" s="47">
        <f t="shared" si="1"/>
        <v>220</v>
      </c>
      <c r="AA18" s="40">
        <f t="shared" si="2"/>
        <v>0.0036930555555555566</v>
      </c>
      <c r="AB18" s="153">
        <f>IF(MIN(AA18,AA19)=0,MAX(AA18,AA19),MIN(AA18,AA19))</f>
        <v>0.0036930555555555566</v>
      </c>
      <c r="AC18" s="152">
        <f ca="1">IF(ISBLANK($A18),"",RANK(AB18,OFFSET(AB$10,0,0,COUNTA($A$10:$A$238)*2,1),1))</f>
        <v>13</v>
      </c>
      <c r="AD18" s="148"/>
      <c r="AE18" s="146">
        <f>IF(ISBLANK(AD18),0,300-15*(AD18-1))</f>
        <v>0</v>
      </c>
    </row>
    <row r="19" spans="1:31" ht="39" customHeight="1">
      <c r="A19" s="157"/>
      <c r="B19" s="117" t="str">
        <f>A18&amp;"_2п"</f>
        <v>18_2п</v>
      </c>
      <c r="C19" s="155"/>
      <c r="D19" s="150"/>
      <c r="E19" s="150"/>
      <c r="F19" s="150"/>
      <c r="G19" s="38">
        <v>0.06666666666666667</v>
      </c>
      <c r="H19" s="102">
        <v>0.0681550925925926</v>
      </c>
      <c r="I19" s="40">
        <f t="shared" si="0"/>
        <v>0.0014884259259259347</v>
      </c>
      <c r="J19" s="37"/>
      <c r="K19" s="37">
        <v>5</v>
      </c>
      <c r="L19" s="37">
        <v>50</v>
      </c>
      <c r="M19" s="37">
        <v>50</v>
      </c>
      <c r="N19" s="37">
        <v>0</v>
      </c>
      <c r="O19" s="37">
        <v>50</v>
      </c>
      <c r="P19" s="37">
        <v>50</v>
      </c>
      <c r="Q19" s="37">
        <v>5</v>
      </c>
      <c r="R19" s="37">
        <v>5</v>
      </c>
      <c r="S19" s="37">
        <v>5</v>
      </c>
      <c r="T19" s="37"/>
      <c r="U19" s="37"/>
      <c r="V19" s="37"/>
      <c r="W19" s="37"/>
      <c r="X19" s="37"/>
      <c r="Y19" s="37"/>
      <c r="Z19" s="47">
        <f t="shared" si="1"/>
        <v>220</v>
      </c>
      <c r="AA19" s="40">
        <f t="shared" si="2"/>
        <v>0.004034722222222231</v>
      </c>
      <c r="AB19" s="153"/>
      <c r="AC19" s="152"/>
      <c r="AD19" s="148"/>
      <c r="AE19" s="146"/>
    </row>
    <row r="20" spans="1:31" ht="39" customHeight="1">
      <c r="A20" s="156">
        <v>2</v>
      </c>
      <c r="B20" s="116">
        <f>A20</f>
        <v>2</v>
      </c>
      <c r="C20" s="154" t="str">
        <f>IF(ISBLANK($A20),"",VLOOKUP($A20,Список,COLUMN()-1,0))</f>
        <v>R6ж</v>
      </c>
      <c r="D20" s="150" t="str">
        <f>IF(ISBLANK($A20),"",VLOOKUP($A20,Список,COLUMN()-1,0))</f>
        <v>Турклуб "АлтГУ"
г. Барнаул
</v>
      </c>
      <c r="E20" s="150" t="str">
        <f>IF(ISBLANK($A20),"",VLOOKUP($A20,Список,COLUMN()-1,0))</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F20" s="150" t="str">
        <f>IF(ISBLANK($A20),"",VLOOKUP($A20,Список,COLUMN()+1,0))</f>
        <v>
</v>
      </c>
      <c r="G20" s="38">
        <v>0.03263888888888889</v>
      </c>
      <c r="H20" s="38">
        <v>0.03404328703703704</v>
      </c>
      <c r="I20" s="40">
        <f t="shared" si="0"/>
        <v>0.0014043981481481477</v>
      </c>
      <c r="J20" s="37"/>
      <c r="K20" s="37">
        <v>0</v>
      </c>
      <c r="L20" s="37">
        <v>50</v>
      </c>
      <c r="M20" s="37">
        <v>0</v>
      </c>
      <c r="N20" s="37">
        <v>0</v>
      </c>
      <c r="O20" s="37">
        <v>50</v>
      </c>
      <c r="P20" s="37">
        <v>0</v>
      </c>
      <c r="Q20" s="37">
        <v>5</v>
      </c>
      <c r="R20" s="37">
        <v>0</v>
      </c>
      <c r="S20" s="37">
        <v>50</v>
      </c>
      <c r="T20" s="37"/>
      <c r="U20" s="37"/>
      <c r="V20" s="37"/>
      <c r="W20" s="37"/>
      <c r="X20" s="37"/>
      <c r="Y20" s="37"/>
      <c r="Z20" s="47">
        <f t="shared" si="1"/>
        <v>155</v>
      </c>
      <c r="AA20" s="40">
        <f t="shared" si="2"/>
        <v>0.003198379629629629</v>
      </c>
      <c r="AB20" s="153">
        <f>IF(MIN(AA20,AA21)=0,MAX(AA20,AA21),MIN(AA20,AA21))</f>
        <v>0.003198379629629629</v>
      </c>
      <c r="AC20" s="152">
        <f ca="1">IF(ISBLANK($A20),"",RANK(AB20,OFFSET(AB$10,0,0,COUNTA($A$10:$A$238)*2,1),1))</f>
        <v>10</v>
      </c>
      <c r="AD20" s="148"/>
      <c r="AE20" s="146">
        <f>IF(ISBLANK(AD20),0,300-15*(AD20-1))</f>
        <v>0</v>
      </c>
    </row>
    <row r="21" spans="1:31" ht="39" customHeight="1">
      <c r="A21" s="157"/>
      <c r="B21" s="117" t="str">
        <f>A20&amp;"_2п"</f>
        <v>2_2п</v>
      </c>
      <c r="C21" s="155"/>
      <c r="D21" s="150"/>
      <c r="E21" s="150"/>
      <c r="F21" s="150"/>
      <c r="G21" s="38">
        <v>0.07708333333333334</v>
      </c>
      <c r="H21" s="38">
        <v>0.07874247685185186</v>
      </c>
      <c r="I21" s="40">
        <f t="shared" si="0"/>
        <v>0.0016591435185185216</v>
      </c>
      <c r="J21" s="37"/>
      <c r="K21" s="37">
        <v>5</v>
      </c>
      <c r="L21" s="37">
        <v>50</v>
      </c>
      <c r="M21" s="37">
        <v>5</v>
      </c>
      <c r="N21" s="37">
        <v>0</v>
      </c>
      <c r="O21" s="37">
        <v>50</v>
      </c>
      <c r="P21" s="37">
        <v>50</v>
      </c>
      <c r="Q21" s="37">
        <v>0</v>
      </c>
      <c r="R21" s="37">
        <v>5</v>
      </c>
      <c r="S21" s="37">
        <v>5</v>
      </c>
      <c r="T21" s="37"/>
      <c r="U21" s="37"/>
      <c r="V21" s="37"/>
      <c r="W21" s="37"/>
      <c r="X21" s="37"/>
      <c r="Y21" s="37"/>
      <c r="Z21" s="47">
        <f t="shared" si="1"/>
        <v>170</v>
      </c>
      <c r="AA21" s="40">
        <f t="shared" si="2"/>
        <v>0.0036267361111111144</v>
      </c>
      <c r="AB21" s="153"/>
      <c r="AC21" s="152"/>
      <c r="AD21" s="148"/>
      <c r="AE21" s="146"/>
    </row>
    <row r="22" spans="1:31" ht="39" customHeight="1">
      <c r="A22" s="156">
        <v>1</v>
      </c>
      <c r="B22" s="116">
        <f>A22</f>
        <v>1</v>
      </c>
      <c r="C22" s="154" t="str">
        <f>IF(ISBLANK($A22),"",VLOOKUP($A22,Список,COLUMN()-1,0))</f>
        <v>R6м</v>
      </c>
      <c r="D22" s="150" t="str">
        <f>IF(ISBLANK($A22),"",VLOOKUP($A22,Список,COLUMN()-1,0))</f>
        <v>"Скат"
г. Бийск
</v>
      </c>
      <c r="E22" s="150" t="str">
        <f>IF(ISBLANK($A22),"",VLOOKUP($A22,Список,COLUMN()-1,0))</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F22" s="150" t="str">
        <f>IF(ISBLANK($A22),"",VLOOKUP($A22,Список,COLUMN()+1,0))</f>
        <v>
</v>
      </c>
      <c r="G22" s="38">
        <v>0.036111111111111115</v>
      </c>
      <c r="H22" s="38">
        <v>0.037425810185185183</v>
      </c>
      <c r="I22" s="40">
        <f t="shared" si="0"/>
        <v>0.0013146990740740688</v>
      </c>
      <c r="J22" s="37"/>
      <c r="K22" s="37">
        <v>5</v>
      </c>
      <c r="L22" s="37">
        <v>5</v>
      </c>
      <c r="M22" s="37">
        <v>5</v>
      </c>
      <c r="N22" s="37">
        <v>0</v>
      </c>
      <c r="O22" s="37">
        <v>5</v>
      </c>
      <c r="P22" s="37">
        <v>5</v>
      </c>
      <c r="Q22" s="37">
        <v>0</v>
      </c>
      <c r="R22" s="37">
        <v>5</v>
      </c>
      <c r="S22" s="37">
        <v>5</v>
      </c>
      <c r="T22" s="37"/>
      <c r="U22" s="37"/>
      <c r="V22" s="37"/>
      <c r="W22" s="37"/>
      <c r="X22" s="37"/>
      <c r="Y22" s="37"/>
      <c r="Z22" s="47">
        <f t="shared" si="1"/>
        <v>35</v>
      </c>
      <c r="AA22" s="40">
        <f t="shared" si="2"/>
        <v>0.0017197916666666614</v>
      </c>
      <c r="AB22" s="153">
        <f>IF(MIN(AA22,AA23)=0,MAX(AA22,AA23),MIN(AA22,AA23))</f>
        <v>0.0015491898148148248</v>
      </c>
      <c r="AC22" s="152">
        <f ca="1">IF(ISBLANK($A22),"",RANK(AB22,OFFSET(AB$10,0,0,COUNTA($A$10:$A$238)*2,1),1))</f>
        <v>5</v>
      </c>
      <c r="AD22" s="148"/>
      <c r="AE22" s="146">
        <f>IF(ISBLANK(AD22),0,300-15*(AD22-1))</f>
        <v>0</v>
      </c>
    </row>
    <row r="23" spans="1:31" ht="39" customHeight="1">
      <c r="A23" s="157"/>
      <c r="B23" s="117" t="str">
        <f>A22&amp;"_2п"</f>
        <v>1_2п</v>
      </c>
      <c r="C23" s="155"/>
      <c r="D23" s="150"/>
      <c r="E23" s="150"/>
      <c r="F23" s="150"/>
      <c r="G23" s="38">
        <v>0.09513888888888888</v>
      </c>
      <c r="H23" s="38">
        <v>0.09639872685185186</v>
      </c>
      <c r="I23" s="40">
        <f t="shared" si="0"/>
        <v>0.001259837962962973</v>
      </c>
      <c r="J23" s="37"/>
      <c r="K23" s="37">
        <v>0</v>
      </c>
      <c r="L23" s="37">
        <v>5</v>
      </c>
      <c r="M23" s="37">
        <v>5</v>
      </c>
      <c r="N23" s="37">
        <v>0</v>
      </c>
      <c r="O23" s="37">
        <v>5</v>
      </c>
      <c r="P23" s="37">
        <v>0</v>
      </c>
      <c r="Q23" s="37">
        <v>0</v>
      </c>
      <c r="R23" s="37">
        <v>5</v>
      </c>
      <c r="S23" s="37">
        <v>5</v>
      </c>
      <c r="T23" s="37"/>
      <c r="U23" s="37"/>
      <c r="V23" s="37"/>
      <c r="W23" s="37"/>
      <c r="X23" s="37"/>
      <c r="Y23" s="37"/>
      <c r="Z23" s="47">
        <f t="shared" si="1"/>
        <v>25</v>
      </c>
      <c r="AA23" s="40">
        <f t="shared" si="2"/>
        <v>0.0015491898148148248</v>
      </c>
      <c r="AB23" s="153"/>
      <c r="AC23" s="152"/>
      <c r="AD23" s="148"/>
      <c r="AE23" s="146"/>
    </row>
    <row r="24" spans="1:31" ht="39" customHeight="1">
      <c r="A24" s="156">
        <v>3</v>
      </c>
      <c r="B24" s="116">
        <f>A24</f>
        <v>3</v>
      </c>
      <c r="C24" s="154" t="str">
        <f>IF(ISBLANK($A24),"",VLOOKUP($A24,Список,COLUMN()-1,0))</f>
        <v>R6юк</v>
      </c>
      <c r="D24" s="150" t="str">
        <f>IF(ISBLANK($A24),"",VLOOKUP($A24,Список,COLUMN()-1,0))</f>
        <v>"Скатики"
г. Бийск
</v>
      </c>
      <c r="E24" s="150" t="str">
        <f>IF(ISBLANK($A24),"",VLOOKUP($A24,Список,COLUMN()-1,0))</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F24" s="150" t="str">
        <f>IF(ISBLANK($A24),"",VLOOKUP($A24,Список,COLUMN()+1,0))</f>
        <v>
</v>
      </c>
      <c r="G24" s="38">
        <v>0.03819444444444444</v>
      </c>
      <c r="H24" s="38">
        <v>0.0401943287037037</v>
      </c>
      <c r="I24" s="40">
        <f t="shared" si="0"/>
        <v>0.0019998842592592603</v>
      </c>
      <c r="J24" s="37"/>
      <c r="K24" s="37">
        <v>50</v>
      </c>
      <c r="L24" s="37">
        <v>50</v>
      </c>
      <c r="M24" s="37">
        <v>0</v>
      </c>
      <c r="N24" s="37">
        <v>5</v>
      </c>
      <c r="O24" s="37">
        <v>50</v>
      </c>
      <c r="P24" s="37">
        <v>50</v>
      </c>
      <c r="Q24" s="37">
        <v>0</v>
      </c>
      <c r="R24" s="37">
        <v>0</v>
      </c>
      <c r="S24" s="37">
        <v>50</v>
      </c>
      <c r="T24" s="37"/>
      <c r="U24" s="37"/>
      <c r="V24" s="37"/>
      <c r="W24" s="37"/>
      <c r="X24" s="37"/>
      <c r="Y24" s="37"/>
      <c r="Z24" s="47">
        <f t="shared" si="1"/>
        <v>255</v>
      </c>
      <c r="AA24" s="40">
        <f t="shared" si="2"/>
        <v>0.004951273148148149</v>
      </c>
      <c r="AB24" s="153">
        <f>IF(MIN(AA24,AA25)=0,MAX(AA24,AA25),MIN(AA24,AA25))</f>
        <v>0.003844907407407415</v>
      </c>
      <c r="AC24" s="152">
        <f ca="1">IF(ISBLANK($A24),"",RANK(AB24,OFFSET(AB$10,0,0,COUNTA($A$10:$A$238)*2,1),1))</f>
        <v>14</v>
      </c>
      <c r="AD24" s="148"/>
      <c r="AE24" s="146">
        <f>IF(ISBLANK(AD24),0,300-15*(AD24-1))</f>
        <v>0</v>
      </c>
    </row>
    <row r="25" spans="1:31" ht="39" customHeight="1">
      <c r="A25" s="157"/>
      <c r="B25" s="117" t="str">
        <f>A24&amp;"_2п"</f>
        <v>3_2п</v>
      </c>
      <c r="C25" s="155"/>
      <c r="D25" s="150"/>
      <c r="E25" s="150"/>
      <c r="F25" s="150"/>
      <c r="G25" s="38">
        <v>0.09930555555555555</v>
      </c>
      <c r="H25" s="38">
        <v>0.10124074074074074</v>
      </c>
      <c r="I25" s="40">
        <f t="shared" si="0"/>
        <v>0.0019351851851851926</v>
      </c>
      <c r="J25" s="37"/>
      <c r="K25" s="37">
        <v>50</v>
      </c>
      <c r="L25" s="37">
        <v>50</v>
      </c>
      <c r="M25" s="37">
        <v>0</v>
      </c>
      <c r="N25" s="37">
        <v>5</v>
      </c>
      <c r="O25" s="37">
        <v>50</v>
      </c>
      <c r="P25" s="37">
        <v>5</v>
      </c>
      <c r="Q25" s="37">
        <v>0</v>
      </c>
      <c r="R25" s="37">
        <v>0</v>
      </c>
      <c r="S25" s="37">
        <v>5</v>
      </c>
      <c r="T25" s="37"/>
      <c r="U25" s="37"/>
      <c r="V25" s="37"/>
      <c r="W25" s="37"/>
      <c r="X25" s="37"/>
      <c r="Y25" s="37"/>
      <c r="Z25" s="47">
        <f t="shared" si="1"/>
        <v>165</v>
      </c>
      <c r="AA25" s="40">
        <f t="shared" si="2"/>
        <v>0.003844907407407415</v>
      </c>
      <c r="AB25" s="153"/>
      <c r="AC25" s="152"/>
      <c r="AD25" s="148"/>
      <c r="AE25" s="146"/>
    </row>
    <row r="26" spans="1:31" ht="39" customHeight="1">
      <c r="A26" s="156">
        <v>9</v>
      </c>
      <c r="B26" s="116">
        <f>A26</f>
        <v>9</v>
      </c>
      <c r="C26" s="154" t="str">
        <f>IF(ISBLANK($A26),"",VLOOKUP($A26,Список,COLUMN()-1,0))</f>
        <v>R6ж</v>
      </c>
      <c r="D26" s="150" t="str">
        <f>IF(ISBLANK($A26),"",VLOOKUP($A26,Список,COLUMN()-1,0))</f>
        <v>"Алтай Сплав"
г. Барнаул
</v>
      </c>
      <c r="E26" s="150" t="str">
        <f>IF(ISBLANK($A26),"",VLOOKUP($A26,Список,COLUMN()-1,0))</f>
        <v>Кулакова Анна
Бержанина Марина
Коваленко Анастасия
Здисенко Анастасия
Пронь Екатерина
Вяткина Софья</v>
      </c>
      <c r="F26" s="150" t="str">
        <f>IF(ISBLANK($A26),"",VLOOKUP($A26,Список,COLUMN()+1,0))</f>
        <v>
</v>
      </c>
      <c r="G26" s="38">
        <v>0.04027777777777778</v>
      </c>
      <c r="H26" s="38">
        <v>0.04198449074074074</v>
      </c>
      <c r="I26" s="40">
        <f t="shared" si="0"/>
        <v>0.0017067129629629585</v>
      </c>
      <c r="J26" s="37"/>
      <c r="K26" s="37">
        <v>50</v>
      </c>
      <c r="L26" s="37">
        <v>50</v>
      </c>
      <c r="M26" s="37">
        <v>50</v>
      </c>
      <c r="N26" s="37">
        <v>0</v>
      </c>
      <c r="O26" s="37">
        <v>0</v>
      </c>
      <c r="P26" s="37">
        <v>5</v>
      </c>
      <c r="Q26" s="37">
        <v>0</v>
      </c>
      <c r="R26" s="37">
        <v>0</v>
      </c>
      <c r="S26" s="37">
        <v>5</v>
      </c>
      <c r="T26" s="37"/>
      <c r="U26" s="37"/>
      <c r="V26" s="37"/>
      <c r="W26" s="37"/>
      <c r="X26" s="37"/>
      <c r="Y26" s="37"/>
      <c r="Z26" s="47">
        <f t="shared" si="1"/>
        <v>160</v>
      </c>
      <c r="AA26" s="40">
        <f t="shared" si="2"/>
        <v>0.0035585648148148104</v>
      </c>
      <c r="AB26" s="153">
        <f>IF(MIN(AA26,AA27)=0,MAX(AA26,AA27),MIN(AA26,AA27))</f>
        <v>0.002963194444444461</v>
      </c>
      <c r="AC26" s="152">
        <f ca="1">IF(ISBLANK($A26),"",RANK(AB26,OFFSET(AB$10,0,0,COUNTA($A$10:$A$238)*2,1),1))</f>
        <v>9</v>
      </c>
      <c r="AD26" s="148"/>
      <c r="AE26" s="146">
        <f>IF(ISBLANK(AD26),0,300-15*(AD26-1))</f>
        <v>0</v>
      </c>
    </row>
    <row r="27" spans="1:31" ht="39" customHeight="1">
      <c r="A27" s="157"/>
      <c r="B27" s="117" t="str">
        <f>A26&amp;"_2п"</f>
        <v>9_2п</v>
      </c>
      <c r="C27" s="155"/>
      <c r="D27" s="150"/>
      <c r="E27" s="150"/>
      <c r="F27" s="150"/>
      <c r="G27" s="38">
        <v>0.08402777777777777</v>
      </c>
      <c r="H27" s="38">
        <v>0.08560208333333334</v>
      </c>
      <c r="I27" s="40">
        <f t="shared" si="0"/>
        <v>0.0015743055555555718</v>
      </c>
      <c r="J27" s="37"/>
      <c r="K27" s="37">
        <v>5</v>
      </c>
      <c r="L27" s="37">
        <v>50</v>
      </c>
      <c r="M27" s="37">
        <v>5</v>
      </c>
      <c r="N27" s="37">
        <v>0</v>
      </c>
      <c r="O27" s="37">
        <v>50</v>
      </c>
      <c r="P27" s="37">
        <v>0</v>
      </c>
      <c r="Q27" s="37">
        <v>0</v>
      </c>
      <c r="R27" s="37">
        <v>5</v>
      </c>
      <c r="S27" s="37">
        <v>5</v>
      </c>
      <c r="T27" s="37"/>
      <c r="U27" s="37"/>
      <c r="V27" s="37"/>
      <c r="W27" s="37"/>
      <c r="X27" s="37"/>
      <c r="Y27" s="37"/>
      <c r="Z27" s="47">
        <f t="shared" si="1"/>
        <v>120</v>
      </c>
      <c r="AA27" s="40">
        <f t="shared" si="2"/>
        <v>0.002963194444444461</v>
      </c>
      <c r="AB27" s="153"/>
      <c r="AC27" s="152"/>
      <c r="AD27" s="148"/>
      <c r="AE27" s="146"/>
    </row>
    <row r="28" spans="1:31" ht="39" customHeight="1">
      <c r="A28" s="156">
        <v>12</v>
      </c>
      <c r="B28" s="116">
        <f>A28</f>
        <v>12</v>
      </c>
      <c r="C28" s="154" t="str">
        <f>IF(ISBLANK($A28),"",VLOOKUP($A28,Список,COLUMN()-1,0))</f>
        <v>R4м</v>
      </c>
      <c r="D28" s="150" t="str">
        <f>IF(ISBLANK($A28),"",VLOOKUP($A28,Список,COLUMN()-1,0))</f>
        <v>"Ак-Тур"
г. Барнаул
</v>
      </c>
      <c r="E28" s="150" t="str">
        <f>IF(ISBLANK($A28),"",VLOOKUP($A28,Список,COLUMN()-1,0))</f>
        <v>Сивильгаев  Василий Борисович 
Романов Никита Александрович
Головин Максим Павлович
Мезенцев Денис Игоревич
</v>
      </c>
      <c r="F28" s="150" t="str">
        <f>IF(ISBLANK($A28),"",VLOOKUP($A28,Список,COLUMN()+1,0))</f>
        <v>
</v>
      </c>
      <c r="G28" s="38">
        <v>0.041666666666666664</v>
      </c>
      <c r="H28" s="38">
        <v>0.04333993055555555</v>
      </c>
      <c r="I28" s="40">
        <f t="shared" si="0"/>
        <v>0.0016732638888888873</v>
      </c>
      <c r="J28" s="37"/>
      <c r="K28" s="37">
        <v>50</v>
      </c>
      <c r="L28" s="37">
        <v>50</v>
      </c>
      <c r="M28" s="37">
        <v>0</v>
      </c>
      <c r="N28" s="37">
        <v>5</v>
      </c>
      <c r="O28" s="37">
        <v>50</v>
      </c>
      <c r="P28" s="37">
        <v>50</v>
      </c>
      <c r="Q28" s="37">
        <v>0</v>
      </c>
      <c r="R28" s="37">
        <v>5</v>
      </c>
      <c r="S28" s="37">
        <v>50</v>
      </c>
      <c r="T28" s="37"/>
      <c r="U28" s="37"/>
      <c r="V28" s="37"/>
      <c r="W28" s="37"/>
      <c r="X28" s="37"/>
      <c r="Y28" s="37"/>
      <c r="Z28" s="47">
        <f t="shared" si="1"/>
        <v>260</v>
      </c>
      <c r="AA28" s="40">
        <f t="shared" si="2"/>
        <v>0.004682523148148146</v>
      </c>
      <c r="AB28" s="153">
        <f>IF(MIN(AA28,AA29)=0,MAX(AA28,AA29),MIN(AA28,AA29))</f>
        <v>0.0046175925925925915</v>
      </c>
      <c r="AC28" s="152">
        <f ca="1">IF(ISBLANK($A28),"",RANK(AB28,OFFSET(AB$10,0,0,COUNTA($A$10:$A$238)*2,1),1))</f>
        <v>17</v>
      </c>
      <c r="AD28" s="148"/>
      <c r="AE28" s="146">
        <f>IF(ISBLANK(AD28),0,300-15*(AD28-1))</f>
        <v>0</v>
      </c>
    </row>
    <row r="29" spans="1:31" ht="39" customHeight="1">
      <c r="A29" s="157"/>
      <c r="B29" s="117" t="str">
        <f>A28&amp;"_2п"</f>
        <v>12_2п</v>
      </c>
      <c r="C29" s="155"/>
      <c r="D29" s="150"/>
      <c r="E29" s="150"/>
      <c r="F29" s="150"/>
      <c r="G29" s="38">
        <v>0.06458333333333334</v>
      </c>
      <c r="H29" s="38">
        <v>0.06630740740740741</v>
      </c>
      <c r="I29" s="40">
        <f t="shared" si="0"/>
        <v>0.0017240740740740723</v>
      </c>
      <c r="J29" s="37"/>
      <c r="K29" s="37">
        <v>50</v>
      </c>
      <c r="L29" s="37">
        <v>50</v>
      </c>
      <c r="M29" s="37">
        <v>0</v>
      </c>
      <c r="N29" s="37">
        <v>0</v>
      </c>
      <c r="O29" s="37">
        <v>50</v>
      </c>
      <c r="P29" s="37">
        <v>50</v>
      </c>
      <c r="Q29" s="37">
        <v>0</v>
      </c>
      <c r="R29" s="37">
        <v>0</v>
      </c>
      <c r="S29" s="37">
        <v>50</v>
      </c>
      <c r="T29" s="37"/>
      <c r="U29" s="37"/>
      <c r="V29" s="37"/>
      <c r="W29" s="37"/>
      <c r="X29" s="37"/>
      <c r="Y29" s="37"/>
      <c r="Z29" s="47">
        <f t="shared" si="1"/>
        <v>250</v>
      </c>
      <c r="AA29" s="40">
        <f t="shared" si="2"/>
        <v>0.0046175925925925915</v>
      </c>
      <c r="AB29" s="153"/>
      <c r="AC29" s="152"/>
      <c r="AD29" s="148"/>
      <c r="AE29" s="146"/>
    </row>
    <row r="30" spans="1:31" ht="39" customHeight="1">
      <c r="A30" s="156">
        <v>20</v>
      </c>
      <c r="B30" s="116">
        <f>A30</f>
        <v>20</v>
      </c>
      <c r="C30" s="154" t="str">
        <f>IF(ISBLANK($A30),"",VLOOKUP($A30,Список,COLUMN()-1,0))</f>
        <v>R6м</v>
      </c>
      <c r="D30" s="150" t="str">
        <f>IF(ISBLANK($A30),"",VLOOKUP($A30,Список,COLUMN()-1,0))</f>
        <v>"Алтай Сплав"
г. Барнаул
</v>
      </c>
      <c r="E30" s="150" t="str">
        <f>IF(ISBLANK($A30),"",VLOOKUP($A30,Список,COLUMN()-1,0))</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F30" s="150" t="str">
        <f>IF(ISBLANK($A30),"",VLOOKUP($A30,Список,COLUMN()+1,0))</f>
        <v>
</v>
      </c>
      <c r="G30" s="38">
        <v>0.04583333333333334</v>
      </c>
      <c r="H30" s="38">
        <v>0.04706574074074074</v>
      </c>
      <c r="I30" s="40">
        <f t="shared" si="0"/>
        <v>0.0012324074074074043</v>
      </c>
      <c r="J30" s="37"/>
      <c r="K30" s="37">
        <v>5</v>
      </c>
      <c r="L30" s="37">
        <v>5</v>
      </c>
      <c r="M30" s="37">
        <v>0</v>
      </c>
      <c r="N30" s="37">
        <v>0</v>
      </c>
      <c r="O30" s="37">
        <v>0</v>
      </c>
      <c r="P30" s="37">
        <v>0</v>
      </c>
      <c r="Q30" s="37">
        <v>0</v>
      </c>
      <c r="R30" s="37">
        <v>5</v>
      </c>
      <c r="S30" s="37">
        <v>5</v>
      </c>
      <c r="T30" s="37"/>
      <c r="U30" s="37"/>
      <c r="V30" s="37"/>
      <c r="W30" s="37"/>
      <c r="X30" s="37"/>
      <c r="Y30" s="37"/>
      <c r="Z30" s="47">
        <f t="shared" si="1"/>
        <v>20</v>
      </c>
      <c r="AA30" s="40">
        <f t="shared" si="2"/>
        <v>0.0014638888888888857</v>
      </c>
      <c r="AB30" s="153">
        <f>IF(MIN(AA30,AA31)=0,MAX(AA30,AA31),MIN(AA30,AA31))</f>
        <v>0.0014638888888888857</v>
      </c>
      <c r="AC30" s="152">
        <f ca="1">IF(ISBLANK($A30),"",RANK(AB30,OFFSET(AB$10,0,0,COUNTA($A$10:$A$238)*2,1),1))</f>
        <v>4</v>
      </c>
      <c r="AD30" s="148"/>
      <c r="AE30" s="146">
        <f>IF(ISBLANK(AD30),0,300-15*(AD30-1))</f>
        <v>0</v>
      </c>
    </row>
    <row r="31" spans="1:31" ht="39" customHeight="1">
      <c r="A31" s="157"/>
      <c r="B31" s="117" t="str">
        <f>A30&amp;"_2п"</f>
        <v>20_2п</v>
      </c>
      <c r="C31" s="155"/>
      <c r="D31" s="150"/>
      <c r="E31" s="150"/>
      <c r="F31" s="150"/>
      <c r="G31" s="38">
        <v>0.10902777777777778</v>
      </c>
      <c r="H31" s="38">
        <v>0.11028599537037037</v>
      </c>
      <c r="I31" s="40">
        <f t="shared" si="0"/>
        <v>0.001258217592592592</v>
      </c>
      <c r="J31" s="37"/>
      <c r="K31" s="37">
        <v>0</v>
      </c>
      <c r="L31" s="37">
        <v>5</v>
      </c>
      <c r="M31" s="37">
        <v>50</v>
      </c>
      <c r="N31" s="37">
        <v>0</v>
      </c>
      <c r="O31" s="37">
        <v>5</v>
      </c>
      <c r="P31" s="37">
        <v>5</v>
      </c>
      <c r="Q31" s="37">
        <v>0</v>
      </c>
      <c r="R31" s="37">
        <v>0</v>
      </c>
      <c r="S31" s="37">
        <v>5</v>
      </c>
      <c r="T31" s="37"/>
      <c r="U31" s="37"/>
      <c r="V31" s="37"/>
      <c r="W31" s="37"/>
      <c r="X31" s="37"/>
      <c r="Y31" s="37"/>
      <c r="Z31" s="47">
        <f t="shared" si="1"/>
        <v>70</v>
      </c>
      <c r="AA31" s="40">
        <f t="shared" si="2"/>
        <v>0.002068402777777777</v>
      </c>
      <c r="AB31" s="153"/>
      <c r="AC31" s="152"/>
      <c r="AD31" s="148"/>
      <c r="AE31" s="146"/>
    </row>
    <row r="32" spans="1:31" ht="39" customHeight="1">
      <c r="A32" s="156">
        <v>8</v>
      </c>
      <c r="B32" s="116">
        <f>A32</f>
        <v>8</v>
      </c>
      <c r="C32" s="154" t="str">
        <f>IF(ISBLANK($A32),"",VLOOKUP($A32,Список,COLUMN()-1,0))</f>
        <v>R6ж</v>
      </c>
      <c r="D32" s="150" t="str">
        <f>IF(ISBLANK($A32),"",VLOOKUP($A32,Список,COLUMN()-1,0))</f>
        <v>"Касатки"
г. Бийск
</v>
      </c>
      <c r="E32" s="150" t="str">
        <f>IF(ISBLANK($A32),"",VLOOKUP($A32,Список,COLUMN()-1,0))</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F32" s="150" t="str">
        <f>IF(ISBLANK($A32),"",VLOOKUP($A32,Список,COLUMN()+1,0))</f>
        <v>
</v>
      </c>
      <c r="G32" s="38">
        <v>0.04791666666666666</v>
      </c>
      <c r="H32" s="38">
        <v>0.04981655092592593</v>
      </c>
      <c r="I32" s="40">
        <f t="shared" si="0"/>
        <v>0.0018998842592592644</v>
      </c>
      <c r="J32" s="37"/>
      <c r="K32" s="37">
        <v>5</v>
      </c>
      <c r="L32" s="37">
        <v>5</v>
      </c>
      <c r="M32" s="37">
        <v>50</v>
      </c>
      <c r="N32" s="37">
        <v>5</v>
      </c>
      <c r="O32" s="37">
        <v>50</v>
      </c>
      <c r="P32" s="37">
        <v>0</v>
      </c>
      <c r="Q32" s="37">
        <v>0</v>
      </c>
      <c r="R32" s="37">
        <v>50</v>
      </c>
      <c r="S32" s="37">
        <v>50</v>
      </c>
      <c r="T32" s="37"/>
      <c r="U32" s="37"/>
      <c r="V32" s="37"/>
      <c r="W32" s="37"/>
      <c r="X32" s="37"/>
      <c r="Y32" s="37"/>
      <c r="Z32" s="47">
        <f t="shared" si="1"/>
        <v>215</v>
      </c>
      <c r="AA32" s="40">
        <f t="shared" si="2"/>
        <v>0.00438831018518519</v>
      </c>
      <c r="AB32" s="153">
        <f>IF(MIN(AA32,AA33)=0,MAX(AA32,AA33),MIN(AA32,AA33))</f>
        <v>0.002959837962962948</v>
      </c>
      <c r="AC32" s="152">
        <f ca="1">IF(ISBLANK($A32),"",RANK(AB32,OFFSET(AB$10,0,0,COUNTA($A$10:$A$238)*2,1),1))</f>
        <v>8</v>
      </c>
      <c r="AD32" s="148"/>
      <c r="AE32" s="146">
        <f>IF(ISBLANK(AD32),0,300-15*(AD32-1))</f>
        <v>0</v>
      </c>
    </row>
    <row r="33" spans="1:31" ht="39" customHeight="1">
      <c r="A33" s="157"/>
      <c r="B33" s="117" t="str">
        <f>A32&amp;"_2п"</f>
        <v>8_2п</v>
      </c>
      <c r="C33" s="155"/>
      <c r="D33" s="150"/>
      <c r="E33" s="150"/>
      <c r="F33" s="150"/>
      <c r="G33" s="38">
        <v>0.08680555555555557</v>
      </c>
      <c r="H33" s="38">
        <v>0.088434375</v>
      </c>
      <c r="I33" s="40">
        <f t="shared" si="0"/>
        <v>0.0016288194444444293</v>
      </c>
      <c r="J33" s="37"/>
      <c r="K33" s="37">
        <v>5</v>
      </c>
      <c r="L33" s="37">
        <v>50</v>
      </c>
      <c r="M33" s="37">
        <v>5</v>
      </c>
      <c r="N33" s="37">
        <v>5</v>
      </c>
      <c r="O33" s="37">
        <v>50</v>
      </c>
      <c r="P33" s="37">
        <v>0</v>
      </c>
      <c r="Q33" s="37">
        <v>0</v>
      </c>
      <c r="R33" s="37">
        <v>0</v>
      </c>
      <c r="S33" s="37">
        <v>0</v>
      </c>
      <c r="T33" s="37"/>
      <c r="U33" s="37"/>
      <c r="V33" s="37"/>
      <c r="W33" s="37"/>
      <c r="X33" s="37"/>
      <c r="Y33" s="37"/>
      <c r="Z33" s="47">
        <f t="shared" si="1"/>
        <v>115</v>
      </c>
      <c r="AA33" s="40">
        <f t="shared" si="2"/>
        <v>0.002959837962962948</v>
      </c>
      <c r="AB33" s="153"/>
      <c r="AC33" s="152"/>
      <c r="AD33" s="148"/>
      <c r="AE33" s="146"/>
    </row>
    <row r="34" spans="1:31" ht="39" customHeight="1">
      <c r="A34" s="156">
        <v>5</v>
      </c>
      <c r="B34" s="116">
        <f>A34</f>
        <v>5</v>
      </c>
      <c r="C34" s="154" t="str">
        <f>IF(ISBLANK($A34),"",VLOOKUP($A34,Список,COLUMN()-1,0))</f>
        <v>R6юк</v>
      </c>
      <c r="D34" s="150" t="str">
        <f>IF(ISBLANK($A34),"",VLOOKUP($A34,Список,COLUMN()-1,0))</f>
        <v>"Жемчужина" (ТК Норд)
г. Барнаул
</v>
      </c>
      <c r="E34" s="150" t="str">
        <f>IF(ISBLANK($A34),"",VLOOKUP($A34,Список,COLUMN()-1,0))</f>
        <v>Кулакова Елизавета
Баранова Евгения
Игнатенко Елизавета
Маслова Анастасия
Князькова Виктория
Зенкина Алина</v>
      </c>
      <c r="F34" s="150" t="str">
        <f>IF(ISBLANK($A34),"",VLOOKUP($A34,Список,COLUMN()+1,0))</f>
        <v>
</v>
      </c>
      <c r="G34" s="38">
        <v>0.049999999999999996</v>
      </c>
      <c r="H34" s="38">
        <v>0.051546643518518516</v>
      </c>
      <c r="I34" s="40">
        <f t="shared" si="0"/>
        <v>0.0015466435185185201</v>
      </c>
      <c r="J34" s="37"/>
      <c r="K34" s="37">
        <v>50</v>
      </c>
      <c r="L34" s="37">
        <v>50</v>
      </c>
      <c r="M34" s="37">
        <v>5</v>
      </c>
      <c r="N34" s="37">
        <v>50</v>
      </c>
      <c r="O34" s="37">
        <v>50</v>
      </c>
      <c r="P34" s="37">
        <v>50</v>
      </c>
      <c r="Q34" s="37">
        <v>50</v>
      </c>
      <c r="R34" s="37">
        <v>50</v>
      </c>
      <c r="S34" s="37">
        <v>5</v>
      </c>
      <c r="T34" s="37"/>
      <c r="U34" s="37"/>
      <c r="V34" s="37"/>
      <c r="W34" s="37"/>
      <c r="X34" s="37"/>
      <c r="Y34" s="37"/>
      <c r="Z34" s="47">
        <f t="shared" si="1"/>
        <v>360</v>
      </c>
      <c r="AA34" s="40">
        <f t="shared" si="2"/>
        <v>0.005713310185185187</v>
      </c>
      <c r="AB34" s="153">
        <f>IF(MIN(AA34,AA35)=0,MAX(AA34,AA35),MIN(AA34,AA35))</f>
        <v>0.0050525462962962946</v>
      </c>
      <c r="AC34" s="152">
        <f ca="1">IF(ISBLANK($A34),"",RANK(AB34,OFFSET(AB$10,0,0,COUNTA($A$10:$A$238)*2,1),1))</f>
        <v>18</v>
      </c>
      <c r="AD34" s="148"/>
      <c r="AE34" s="146">
        <f>IF(ISBLANK(AD34),0,300-15*(AD34-1))</f>
        <v>0</v>
      </c>
    </row>
    <row r="35" spans="1:31" ht="39" customHeight="1">
      <c r="A35" s="157"/>
      <c r="B35" s="117" t="str">
        <f>A34&amp;"_2п"</f>
        <v>5_2п</v>
      </c>
      <c r="C35" s="155"/>
      <c r="D35" s="150"/>
      <c r="E35" s="150"/>
      <c r="F35" s="150"/>
      <c r="G35" s="38">
        <v>0.08125</v>
      </c>
      <c r="H35" s="38">
        <v>0.08335115740740741</v>
      </c>
      <c r="I35" s="40">
        <f t="shared" si="0"/>
        <v>0.0021011574074074058</v>
      </c>
      <c r="J35" s="37"/>
      <c r="K35" s="37">
        <v>50</v>
      </c>
      <c r="L35" s="37">
        <v>50</v>
      </c>
      <c r="M35" s="37">
        <v>0</v>
      </c>
      <c r="N35" s="37">
        <v>0</v>
      </c>
      <c r="O35" s="37">
        <v>50</v>
      </c>
      <c r="P35" s="37">
        <v>50</v>
      </c>
      <c r="Q35" s="37">
        <v>5</v>
      </c>
      <c r="R35" s="37">
        <v>0</v>
      </c>
      <c r="S35" s="37">
        <v>50</v>
      </c>
      <c r="T35" s="37"/>
      <c r="U35" s="37"/>
      <c r="V35" s="37"/>
      <c r="W35" s="37"/>
      <c r="X35" s="37"/>
      <c r="Y35" s="37"/>
      <c r="Z35" s="47">
        <f t="shared" si="1"/>
        <v>255</v>
      </c>
      <c r="AA35" s="40">
        <f t="shared" si="2"/>
        <v>0.0050525462962962946</v>
      </c>
      <c r="AB35" s="153"/>
      <c r="AC35" s="152"/>
      <c r="AD35" s="148"/>
      <c r="AE35" s="146"/>
    </row>
    <row r="36" spans="1:31" ht="39" customHeight="1">
      <c r="A36" s="156">
        <v>17</v>
      </c>
      <c r="B36" s="116">
        <f>A36</f>
        <v>17</v>
      </c>
      <c r="C36" s="154" t="str">
        <f>IF(ISBLANK($A36),"",VLOOKUP($A36,Список,COLUMN()-1,0))</f>
        <v>R4ж</v>
      </c>
      <c r="D36" s="150" t="str">
        <f>IF(ISBLANK($A36),"",VLOOKUP($A36,Список,COLUMN()-1,0))</f>
        <v>"Касатки"
г. Бийск
</v>
      </c>
      <c r="E36" s="150" t="str">
        <f>IF(ISBLANK($A36),"",VLOOKUP($A36,Список,COLUMN()-1,0))</f>
        <v>Бержанина Марина Александровна
Дудина Арина Павловна
Соколова Виктория Евгеньевна
Рагуцкая Ксения Юрьевна
</v>
      </c>
      <c r="F36" s="150" t="str">
        <f>IF(ISBLANK($A36),"",VLOOKUP($A36,Список,COLUMN()+1,0))</f>
        <v>
</v>
      </c>
      <c r="G36" s="38">
        <v>0.05555555555555555</v>
      </c>
      <c r="H36" s="38">
        <v>0.05717858796296296</v>
      </c>
      <c r="I36" s="40">
        <f aca="true" t="shared" si="3" ref="I36:I49">H36-G36</f>
        <v>0.0016230324074074098</v>
      </c>
      <c r="J36" s="37"/>
      <c r="K36" s="37">
        <v>5</v>
      </c>
      <c r="L36" s="37">
        <v>5</v>
      </c>
      <c r="M36" s="37">
        <v>5</v>
      </c>
      <c r="N36" s="37">
        <v>5</v>
      </c>
      <c r="O36" s="37">
        <v>50</v>
      </c>
      <c r="P36" s="37">
        <v>0</v>
      </c>
      <c r="Q36" s="37">
        <v>0</v>
      </c>
      <c r="R36" s="37">
        <v>0</v>
      </c>
      <c r="S36" s="37">
        <v>5</v>
      </c>
      <c r="T36" s="37"/>
      <c r="U36" s="37"/>
      <c r="V36" s="37"/>
      <c r="W36" s="37"/>
      <c r="X36" s="37"/>
      <c r="Y36" s="37"/>
      <c r="Z36" s="47">
        <f aca="true" t="shared" si="4" ref="Z36:Z55">SUM(J36:Y36)</f>
        <v>75</v>
      </c>
      <c r="AA36" s="40">
        <f aca="true" t="shared" si="5" ref="AA36:AA55">I36+TIME(,,Z36)</f>
        <v>0.0024910879629629653</v>
      </c>
      <c r="AB36" s="153">
        <f>IF(MIN(AA36,AA37)=0,MAX(AA36,AA37),MIN(AA36,AA37))</f>
        <v>0.0024910879629629653</v>
      </c>
      <c r="AC36" s="152">
        <f ca="1">IF(ISBLANK($A36),"",RANK(AB36,OFFSET(AB$10,0,0,COUNTA($A$10:$A$238)*2,1),1))</f>
        <v>7</v>
      </c>
      <c r="AD36" s="148"/>
      <c r="AE36" s="146">
        <f>IF(ISBLANK(AD36),0,300-15*(AD36-1))</f>
        <v>0</v>
      </c>
    </row>
    <row r="37" spans="1:31" ht="39" customHeight="1">
      <c r="A37" s="157"/>
      <c r="B37" s="117" t="str">
        <f>A36&amp;"_2п"</f>
        <v>17_2п</v>
      </c>
      <c r="C37" s="155"/>
      <c r="D37" s="150"/>
      <c r="E37" s="150"/>
      <c r="F37" s="150"/>
      <c r="G37" s="38">
        <v>0.06805555555555555</v>
      </c>
      <c r="H37" s="38">
        <v>0.06974386574074075</v>
      </c>
      <c r="I37" s="40">
        <f t="shared" si="3"/>
        <v>0.001688310185185199</v>
      </c>
      <c r="J37" s="37"/>
      <c r="K37" s="37">
        <v>5</v>
      </c>
      <c r="L37" s="37">
        <v>0</v>
      </c>
      <c r="M37" s="37">
        <v>50</v>
      </c>
      <c r="N37" s="37">
        <v>50</v>
      </c>
      <c r="O37" s="37">
        <v>50</v>
      </c>
      <c r="P37" s="37">
        <v>0</v>
      </c>
      <c r="Q37" s="37">
        <v>0</v>
      </c>
      <c r="R37" s="37">
        <v>5</v>
      </c>
      <c r="S37" s="37">
        <v>5</v>
      </c>
      <c r="T37" s="37"/>
      <c r="U37" s="37"/>
      <c r="V37" s="37"/>
      <c r="W37" s="37"/>
      <c r="X37" s="37"/>
      <c r="Y37" s="37"/>
      <c r="Z37" s="47">
        <f t="shared" si="4"/>
        <v>165</v>
      </c>
      <c r="AA37" s="40">
        <f t="shared" si="5"/>
        <v>0.0035980324074074213</v>
      </c>
      <c r="AB37" s="153"/>
      <c r="AC37" s="152"/>
      <c r="AD37" s="148"/>
      <c r="AE37" s="146"/>
    </row>
    <row r="38" spans="1:31" ht="39" customHeight="1">
      <c r="A38" s="156">
        <v>19</v>
      </c>
      <c r="B38" s="116">
        <f>A38</f>
        <v>19</v>
      </c>
      <c r="C38" s="154" t="str">
        <f>IF(ISBLANK($A38),"",VLOOKUP($A38,Список,COLUMN()-1,0))</f>
        <v>R4ж</v>
      </c>
      <c r="D38" s="150" t="str">
        <f>IF(ISBLANK($A38),"",VLOOKUP($A38,Список,COLUMN()-1,0))</f>
        <v>"Алые паруса"
г. Барнаул
</v>
      </c>
      <c r="E38" s="150" t="str">
        <f>IF(ISBLANK($A38),"",VLOOKUP($A38,Список,COLUMN()-1,0))</f>
        <v>Пронь Екатерина
Здисенко Анастасия
Вяткина Софья
Костылева Юлия
</v>
      </c>
      <c r="F38" s="150" t="str">
        <f>IF(ISBLANK($A38),"",VLOOKUP($A38,Список,COLUMN()+1,0))</f>
        <v>
</v>
      </c>
      <c r="G38" s="38">
        <v>0.05694444444444444</v>
      </c>
      <c r="H38" s="38">
        <v>0.05855393518518518</v>
      </c>
      <c r="I38" s="40">
        <f t="shared" si="3"/>
        <v>0.0016094907407407377</v>
      </c>
      <c r="J38" s="37"/>
      <c r="K38" s="37">
        <v>50</v>
      </c>
      <c r="L38" s="37">
        <v>50</v>
      </c>
      <c r="M38" s="37">
        <v>5</v>
      </c>
      <c r="N38" s="37">
        <v>0</v>
      </c>
      <c r="O38" s="37">
        <v>50</v>
      </c>
      <c r="P38" s="37">
        <v>50</v>
      </c>
      <c r="Q38" s="37">
        <v>5</v>
      </c>
      <c r="R38" s="37">
        <v>5</v>
      </c>
      <c r="S38" s="37">
        <v>5</v>
      </c>
      <c r="T38" s="37"/>
      <c r="U38" s="37"/>
      <c r="V38" s="37"/>
      <c r="W38" s="37"/>
      <c r="X38" s="37"/>
      <c r="Y38" s="37"/>
      <c r="Z38" s="47">
        <f t="shared" si="4"/>
        <v>220</v>
      </c>
      <c r="AA38" s="40">
        <f t="shared" si="5"/>
        <v>0.004155787037037034</v>
      </c>
      <c r="AB38" s="153">
        <f>IF(MIN(AA38,AA39)=0,MAX(AA38,AA39),MIN(AA38,AA39))</f>
        <v>0.0034515046296296394</v>
      </c>
      <c r="AC38" s="152">
        <f ca="1">IF(ISBLANK($A38),"",RANK(AB38,OFFSET(AB$10,0,0,COUNTA($A$10:$A$238)*2,1),1))</f>
        <v>11</v>
      </c>
      <c r="AD38" s="148"/>
      <c r="AE38" s="146">
        <f>IF(ISBLANK(AD38),0,300-15*(AD38-1))</f>
        <v>0</v>
      </c>
    </row>
    <row r="39" spans="1:31" ht="39" customHeight="1">
      <c r="A39" s="157"/>
      <c r="B39" s="117" t="str">
        <f>A38&amp;"_2п"</f>
        <v>19_2п</v>
      </c>
      <c r="C39" s="155"/>
      <c r="D39" s="150"/>
      <c r="E39" s="150"/>
      <c r="F39" s="150"/>
      <c r="G39" s="38">
        <v>0.11458333333333333</v>
      </c>
      <c r="H39" s="38">
        <v>0.11647233796296297</v>
      </c>
      <c r="I39" s="40">
        <f t="shared" si="3"/>
        <v>0.0018890046296296398</v>
      </c>
      <c r="J39" s="37"/>
      <c r="K39" s="37">
        <v>5</v>
      </c>
      <c r="L39" s="37">
        <v>50</v>
      </c>
      <c r="M39" s="37">
        <v>5</v>
      </c>
      <c r="N39" s="37">
        <v>5</v>
      </c>
      <c r="O39" s="37">
        <v>50</v>
      </c>
      <c r="P39" s="37">
        <v>5</v>
      </c>
      <c r="Q39" s="37">
        <v>5</v>
      </c>
      <c r="R39" s="37">
        <v>5</v>
      </c>
      <c r="S39" s="37">
        <v>5</v>
      </c>
      <c r="T39" s="37"/>
      <c r="U39" s="37"/>
      <c r="V39" s="37"/>
      <c r="W39" s="37"/>
      <c r="X39" s="37"/>
      <c r="Y39" s="37"/>
      <c r="Z39" s="47">
        <f t="shared" si="4"/>
        <v>135</v>
      </c>
      <c r="AA39" s="40">
        <f t="shared" si="5"/>
        <v>0.0034515046296296394</v>
      </c>
      <c r="AB39" s="153"/>
      <c r="AC39" s="152"/>
      <c r="AD39" s="148"/>
      <c r="AE39" s="146"/>
    </row>
    <row r="40" spans="1:31" ht="39" customHeight="1">
      <c r="A40" s="156">
        <v>16</v>
      </c>
      <c r="B40" s="116">
        <f>A40</f>
        <v>16</v>
      </c>
      <c r="C40" s="154" t="str">
        <f>IF(ISBLANK($A40),"",VLOOKUP($A40,Список,COLUMN()-1,0))</f>
        <v>R6ю</v>
      </c>
      <c r="D40" s="150" t="str">
        <f>IF(ISBLANK($A40),"",VLOOKUP($A40,Список,COLUMN()-1,0))</f>
        <v>"Алые паруса"
г. Барнаул
</v>
      </c>
      <c r="E40" s="150" t="str">
        <f>IF(ISBLANK($A40),"",VLOOKUP($A40,Список,COLUMN()-1,0))</f>
        <v>Акимов Сергей Сергеевич
Полысаев Владимир Игоревич
Дерябин Владимир Евгеньевич
Домбровский Максим
Попов Данил
Зырянов Аким Олегович</v>
      </c>
      <c r="F40" s="150" t="str">
        <f>IF(ISBLANK($A40),"",VLOOKUP($A40,Список,COLUMN()+1,0))</f>
        <v>
</v>
      </c>
      <c r="G40" s="38">
        <v>0.07152777777777779</v>
      </c>
      <c r="H40" s="38">
        <v>0.07379548611111111</v>
      </c>
      <c r="I40" s="40">
        <f t="shared" si="3"/>
        <v>0.0022677083333333264</v>
      </c>
      <c r="J40" s="37"/>
      <c r="K40" s="37">
        <v>50</v>
      </c>
      <c r="L40" s="37">
        <v>50</v>
      </c>
      <c r="M40" s="37">
        <v>50</v>
      </c>
      <c r="N40" s="37">
        <v>50</v>
      </c>
      <c r="O40" s="37">
        <v>5</v>
      </c>
      <c r="P40" s="37">
        <v>50</v>
      </c>
      <c r="Q40" s="37">
        <v>5</v>
      </c>
      <c r="R40" s="37">
        <v>50</v>
      </c>
      <c r="S40" s="37">
        <v>50</v>
      </c>
      <c r="T40" s="37"/>
      <c r="U40" s="37"/>
      <c r="V40" s="37"/>
      <c r="W40" s="37"/>
      <c r="X40" s="37"/>
      <c r="Y40" s="37"/>
      <c r="Z40" s="47">
        <f t="shared" si="4"/>
        <v>360</v>
      </c>
      <c r="AA40" s="40">
        <f t="shared" si="5"/>
        <v>0.006434374999999993</v>
      </c>
      <c r="AB40" s="153">
        <f>IF(MIN(AA40,AA41)=0,MAX(AA40,AA41),MIN(AA40,AA41))</f>
        <v>0.004321064814814828</v>
      </c>
      <c r="AC40" s="152">
        <f ca="1">IF(ISBLANK($A40),"",RANK(AB40,OFFSET(AB$10,0,0,COUNTA($A$10:$A$238)*2,1),1))</f>
        <v>16</v>
      </c>
      <c r="AD40" s="148"/>
      <c r="AE40" s="146">
        <f>IF(ISBLANK(AD40),0,300-15*(AD40-1))</f>
        <v>0</v>
      </c>
    </row>
    <row r="41" spans="1:31" ht="39" customHeight="1">
      <c r="A41" s="157"/>
      <c r="B41" s="117" t="str">
        <f>A40&amp;"_2п"</f>
        <v>16_2п</v>
      </c>
      <c r="C41" s="155"/>
      <c r="D41" s="150"/>
      <c r="E41" s="150"/>
      <c r="F41" s="150"/>
      <c r="G41" s="38">
        <v>0.10694444444444444</v>
      </c>
      <c r="H41" s="38">
        <v>0.10819837962962964</v>
      </c>
      <c r="I41" s="40">
        <f t="shared" si="3"/>
        <v>0.0012539351851851982</v>
      </c>
      <c r="J41" s="37"/>
      <c r="K41" s="37">
        <v>50</v>
      </c>
      <c r="L41" s="37">
        <v>50</v>
      </c>
      <c r="M41" s="37">
        <v>0</v>
      </c>
      <c r="N41" s="37">
        <v>5</v>
      </c>
      <c r="O41" s="37">
        <v>50</v>
      </c>
      <c r="P41" s="37">
        <v>50</v>
      </c>
      <c r="Q41" s="37">
        <v>5</v>
      </c>
      <c r="R41" s="37">
        <v>50</v>
      </c>
      <c r="S41" s="37">
        <v>5</v>
      </c>
      <c r="T41" s="37"/>
      <c r="U41" s="37"/>
      <c r="V41" s="37"/>
      <c r="W41" s="37"/>
      <c r="X41" s="37"/>
      <c r="Y41" s="37"/>
      <c r="Z41" s="47">
        <f t="shared" si="4"/>
        <v>265</v>
      </c>
      <c r="AA41" s="40">
        <f t="shared" si="5"/>
        <v>0.004321064814814828</v>
      </c>
      <c r="AB41" s="153"/>
      <c r="AC41" s="152"/>
      <c r="AD41" s="148"/>
      <c r="AE41" s="146"/>
    </row>
    <row r="42" spans="1:31" ht="39" customHeight="1">
      <c r="A42" s="156">
        <v>6</v>
      </c>
      <c r="B42" s="116">
        <f>A42</f>
        <v>6</v>
      </c>
      <c r="C42" s="154" t="str">
        <f>IF(ISBLANK($A42),"",VLOOKUP($A42,Список,COLUMN()-1,0))</f>
        <v>R4м</v>
      </c>
      <c r="D42" s="150" t="str">
        <f>IF(ISBLANK($A42),"",VLOOKUP($A42,Список,COLUMN()-1,0))</f>
        <v>"Алтай Сплав"
г. Барнаул
</v>
      </c>
      <c r="E42" s="150" t="str">
        <f>IF(ISBLANK($A42),"",VLOOKUP($A42,Список,COLUMN()-1,0))</f>
        <v>Мышкин Никита Александрович
Титков Константин Владимирович
Лосев Владимир Романович
Дрёмов Иван Андреевич
</v>
      </c>
      <c r="F42" s="150" t="str">
        <f>IF(ISBLANK($A42),"",VLOOKUP($A42,Список,COLUMN()+1,0))</f>
        <v>
</v>
      </c>
      <c r="G42" s="38">
        <v>0.07430555555555556</v>
      </c>
      <c r="H42" s="38">
        <v>0.07559166666666667</v>
      </c>
      <c r="I42" s="40">
        <f t="shared" si="3"/>
        <v>0.0012861111111111129</v>
      </c>
      <c r="J42" s="37"/>
      <c r="K42" s="37">
        <v>0</v>
      </c>
      <c r="L42" s="37">
        <v>5</v>
      </c>
      <c r="M42" s="37">
        <v>0</v>
      </c>
      <c r="N42" s="37">
        <v>50</v>
      </c>
      <c r="O42" s="37">
        <v>5</v>
      </c>
      <c r="P42" s="37">
        <v>0</v>
      </c>
      <c r="Q42" s="37">
        <v>0</v>
      </c>
      <c r="R42" s="37">
        <v>5</v>
      </c>
      <c r="S42" s="37">
        <v>5</v>
      </c>
      <c r="T42" s="37"/>
      <c r="U42" s="37"/>
      <c r="V42" s="37"/>
      <c r="W42" s="37"/>
      <c r="X42" s="37"/>
      <c r="Y42" s="37"/>
      <c r="Z42" s="47">
        <f t="shared" si="4"/>
        <v>70</v>
      </c>
      <c r="AA42" s="40">
        <f t="shared" si="5"/>
        <v>0.002096296296296298</v>
      </c>
      <c r="AB42" s="153">
        <f>IF(MIN(AA42,AA43)=0,MAX(AA42,AA43),MIN(AA42,AA43))</f>
        <v>0.0014107638888888941</v>
      </c>
      <c r="AC42" s="152">
        <f ca="1">IF(ISBLANK($A42),"",RANK(AB42,OFFSET(AB$10,0,0,COUNTA($A$10:$A$238)*2,1),1))</f>
        <v>3</v>
      </c>
      <c r="AD42" s="148"/>
      <c r="AE42" s="146">
        <f>IF(ISBLANK(AD42),0,300-15*(AD42-1))</f>
        <v>0</v>
      </c>
    </row>
    <row r="43" spans="1:31" ht="39" customHeight="1">
      <c r="A43" s="157"/>
      <c r="B43" s="117" t="str">
        <f>A42&amp;"_2п"</f>
        <v>6_2п</v>
      </c>
      <c r="C43" s="155"/>
      <c r="D43" s="150"/>
      <c r="E43" s="150"/>
      <c r="F43" s="150"/>
      <c r="G43" s="38">
        <v>0.09375</v>
      </c>
      <c r="H43" s="38">
        <v>0.09487141203703704</v>
      </c>
      <c r="I43" s="40">
        <f t="shared" si="3"/>
        <v>0.0011214120370370423</v>
      </c>
      <c r="J43" s="37"/>
      <c r="K43" s="37">
        <v>0</v>
      </c>
      <c r="L43" s="37">
        <v>5</v>
      </c>
      <c r="M43" s="37">
        <v>5</v>
      </c>
      <c r="N43" s="37">
        <v>0</v>
      </c>
      <c r="O43" s="37">
        <v>0</v>
      </c>
      <c r="P43" s="37">
        <v>0</v>
      </c>
      <c r="Q43" s="37">
        <v>5</v>
      </c>
      <c r="R43" s="37">
        <v>5</v>
      </c>
      <c r="S43" s="37">
        <v>5</v>
      </c>
      <c r="T43" s="37"/>
      <c r="U43" s="37"/>
      <c r="V43" s="37"/>
      <c r="W43" s="37"/>
      <c r="X43" s="37"/>
      <c r="Y43" s="37"/>
      <c r="Z43" s="47">
        <f t="shared" si="4"/>
        <v>25</v>
      </c>
      <c r="AA43" s="40">
        <f t="shared" si="5"/>
        <v>0.0014107638888888941</v>
      </c>
      <c r="AB43" s="153"/>
      <c r="AC43" s="152"/>
      <c r="AD43" s="148"/>
      <c r="AE43" s="146"/>
    </row>
    <row r="44" spans="1:31" ht="39" customHeight="1">
      <c r="A44" s="156">
        <v>11</v>
      </c>
      <c r="B44" s="116">
        <f>A44</f>
        <v>11</v>
      </c>
      <c r="C44" s="154" t="str">
        <f>IF(ISBLANK($A44),"",VLOOKUP($A44,Список,COLUMN()-1,0))</f>
        <v>R4ж</v>
      </c>
      <c r="D44" s="150" t="str">
        <f>IF(ISBLANK($A44),"",VLOOKUP($A44,Список,COLUMN()-1,0))</f>
        <v>"Алтай Сплав"
г. Барнаул
</v>
      </c>
      <c r="E44" s="150" t="str">
        <f>IF(ISBLANK($A44),"",VLOOKUP($A44,Список,COLUMN()-1,0))</f>
        <v>Кулакова Анна
Кулакова Елизавета
Фролова Ирина Валерьевна
Домбровская Алиса
</v>
      </c>
      <c r="F44" s="150" t="str">
        <f>IF(ISBLANK($A44),"",VLOOKUP($A44,Список,COLUMN()+1,0))</f>
        <v>
</v>
      </c>
      <c r="G44" s="38">
        <v>0.09166666666666667</v>
      </c>
      <c r="H44" s="38">
        <v>0.09377939814814816</v>
      </c>
      <c r="I44" s="40">
        <f t="shared" si="3"/>
        <v>0.0021127314814814863</v>
      </c>
      <c r="J44" s="37"/>
      <c r="K44" s="37">
        <v>50</v>
      </c>
      <c r="L44" s="37">
        <v>50</v>
      </c>
      <c r="M44" s="37">
        <v>5</v>
      </c>
      <c r="N44" s="37">
        <v>50</v>
      </c>
      <c r="O44" s="37">
        <v>50</v>
      </c>
      <c r="P44" s="37">
        <v>50</v>
      </c>
      <c r="Q44" s="37">
        <v>0</v>
      </c>
      <c r="R44" s="37">
        <v>0</v>
      </c>
      <c r="S44" s="37">
        <v>5</v>
      </c>
      <c r="T44" s="37"/>
      <c r="U44" s="37"/>
      <c r="V44" s="37"/>
      <c r="W44" s="37"/>
      <c r="X44" s="37"/>
      <c r="Y44" s="37"/>
      <c r="Z44" s="47">
        <f t="shared" si="4"/>
        <v>260</v>
      </c>
      <c r="AA44" s="40">
        <f t="shared" si="5"/>
        <v>0.005121990740740745</v>
      </c>
      <c r="AB44" s="153">
        <f>IF(MIN(AA44,AA45)=0,MAX(AA44,AA45),MIN(AA44,AA45))</f>
        <v>0.004289236111111113</v>
      </c>
      <c r="AC44" s="152">
        <f ca="1">IF(ISBLANK($A44),"",RANK(AB44,OFFSET(AB$10,0,0,COUNTA($A$10:$A$238)*2,1),1))</f>
        <v>15</v>
      </c>
      <c r="AD44" s="148"/>
      <c r="AE44" s="146">
        <f>IF(ISBLANK(AD44),0,300-15*(AD44-1))</f>
        <v>0</v>
      </c>
    </row>
    <row r="45" spans="1:31" ht="39" customHeight="1">
      <c r="A45" s="157"/>
      <c r="B45" s="117" t="str">
        <f>A44&amp;"_2п"</f>
        <v>11_2п</v>
      </c>
      <c r="C45" s="155"/>
      <c r="D45" s="150"/>
      <c r="E45" s="150"/>
      <c r="F45" s="150"/>
      <c r="G45" s="38">
        <v>0.1125</v>
      </c>
      <c r="H45" s="38">
        <v>0.11430081018518519</v>
      </c>
      <c r="I45" s="40">
        <f t="shared" si="3"/>
        <v>0.0018008101851851865</v>
      </c>
      <c r="J45" s="37"/>
      <c r="K45" s="37">
        <v>50</v>
      </c>
      <c r="L45" s="37">
        <v>50</v>
      </c>
      <c r="M45" s="37">
        <v>5</v>
      </c>
      <c r="N45" s="37">
        <v>5</v>
      </c>
      <c r="O45" s="37">
        <v>50</v>
      </c>
      <c r="P45" s="37">
        <v>50</v>
      </c>
      <c r="Q45" s="37">
        <v>0</v>
      </c>
      <c r="R45" s="37">
        <v>0</v>
      </c>
      <c r="S45" s="37">
        <v>5</v>
      </c>
      <c r="T45" s="37"/>
      <c r="U45" s="37"/>
      <c r="V45" s="37"/>
      <c r="W45" s="37"/>
      <c r="X45" s="37"/>
      <c r="Y45" s="37"/>
      <c r="Z45" s="47">
        <f t="shared" si="4"/>
        <v>215</v>
      </c>
      <c r="AA45" s="40">
        <f t="shared" si="5"/>
        <v>0.004289236111111113</v>
      </c>
      <c r="AB45" s="153"/>
      <c r="AC45" s="152"/>
      <c r="AD45" s="148"/>
      <c r="AE45" s="146"/>
    </row>
    <row r="46" spans="1:31" ht="39" customHeight="1">
      <c r="A46" s="156"/>
      <c r="B46" s="116">
        <f>A46</f>
        <v>0</v>
      </c>
      <c r="C46" s="154">
        <f>IF(ISBLANK($A46),"",VLOOKUP($A46,Список,COLUMN()-1,0))</f>
      </c>
      <c r="D46" s="150">
        <f>IF(ISBLANK($A46),"",VLOOKUP($A46,Список,COLUMN()-1,0))</f>
      </c>
      <c r="E46" s="150">
        <f>IF(ISBLANK($A46),"",VLOOKUP($A46,Список,COLUMN()-1,0))</f>
      </c>
      <c r="F46" s="150">
        <f>IF(ISBLANK($A46),"",VLOOKUP($A46,Список,COLUMN()+1,0))</f>
      </c>
      <c r="G46" s="38"/>
      <c r="H46" s="38"/>
      <c r="I46" s="40">
        <f t="shared" si="3"/>
        <v>0</v>
      </c>
      <c r="J46" s="37"/>
      <c r="K46" s="37"/>
      <c r="L46" s="37"/>
      <c r="M46" s="37"/>
      <c r="N46" s="37"/>
      <c r="O46" s="37"/>
      <c r="P46" s="37"/>
      <c r="Q46" s="37"/>
      <c r="R46" s="37"/>
      <c r="S46" s="37"/>
      <c r="T46" s="37"/>
      <c r="U46" s="37"/>
      <c r="V46" s="37"/>
      <c r="W46" s="37"/>
      <c r="X46" s="37"/>
      <c r="Y46" s="37"/>
      <c r="Z46" s="47">
        <f t="shared" si="4"/>
        <v>0</v>
      </c>
      <c r="AA46" s="40">
        <f t="shared" si="5"/>
        <v>0</v>
      </c>
      <c r="AB46" s="153">
        <f>IF(MIN(AA46,AA47)=0,MAX(AA46,AA47),MIN(AA46,AA47))</f>
        <v>0</v>
      </c>
      <c r="AC46" s="152">
        <f ca="1">IF(ISBLANK($A46),"",RANK(AB46,OFFSET(AB$10,0,0,COUNTA($A$10:$A$238)*2,1),1))</f>
      </c>
      <c r="AD46" s="148"/>
      <c r="AE46" s="146">
        <f>IF(ISBLANK(AD46),0,300-15*(AD46-1))</f>
        <v>0</v>
      </c>
    </row>
    <row r="47" spans="1:31" ht="39" customHeight="1">
      <c r="A47" s="157"/>
      <c r="B47" s="117" t="str">
        <f>A46&amp;"_2п"</f>
        <v>_2п</v>
      </c>
      <c r="C47" s="155"/>
      <c r="D47" s="150"/>
      <c r="E47" s="150"/>
      <c r="F47" s="150"/>
      <c r="G47" s="38"/>
      <c r="H47" s="38"/>
      <c r="I47" s="40">
        <f t="shared" si="3"/>
        <v>0</v>
      </c>
      <c r="J47" s="37"/>
      <c r="K47" s="37"/>
      <c r="L47" s="37"/>
      <c r="M47" s="37"/>
      <c r="N47" s="37"/>
      <c r="O47" s="37"/>
      <c r="P47" s="37"/>
      <c r="Q47" s="37"/>
      <c r="R47" s="37"/>
      <c r="S47" s="37"/>
      <c r="T47" s="37"/>
      <c r="U47" s="37"/>
      <c r="V47" s="37"/>
      <c r="W47" s="37"/>
      <c r="X47" s="37"/>
      <c r="Y47" s="37"/>
      <c r="Z47" s="47">
        <f t="shared" si="4"/>
        <v>0</v>
      </c>
      <c r="AA47" s="40">
        <f t="shared" si="5"/>
        <v>0</v>
      </c>
      <c r="AB47" s="153"/>
      <c r="AC47" s="152"/>
      <c r="AD47" s="148"/>
      <c r="AE47" s="146"/>
    </row>
    <row r="48" spans="1:31" ht="39" customHeight="1">
      <c r="A48" s="156"/>
      <c r="B48" s="116">
        <f>A48</f>
        <v>0</v>
      </c>
      <c r="C48" s="154">
        <f>IF(ISBLANK($A48),"",VLOOKUP($A48,Список,COLUMN()-1,0))</f>
      </c>
      <c r="D48" s="150">
        <f>IF(ISBLANK($A48),"",VLOOKUP($A48,Список,COLUMN()-1,0))</f>
      </c>
      <c r="E48" s="150">
        <f>IF(ISBLANK($A48),"",VLOOKUP($A48,Список,COLUMN()-1,0))</f>
      </c>
      <c r="F48" s="150">
        <f>IF(ISBLANK($A48),"",VLOOKUP($A48,Список,COLUMN()+1,0))</f>
      </c>
      <c r="G48" s="38"/>
      <c r="H48" s="38"/>
      <c r="I48" s="40">
        <f t="shared" si="3"/>
        <v>0</v>
      </c>
      <c r="J48" s="37"/>
      <c r="K48" s="37"/>
      <c r="L48" s="37"/>
      <c r="M48" s="37"/>
      <c r="N48" s="37"/>
      <c r="O48" s="37"/>
      <c r="P48" s="37"/>
      <c r="Q48" s="37"/>
      <c r="R48" s="37"/>
      <c r="S48" s="37"/>
      <c r="T48" s="37"/>
      <c r="U48" s="37"/>
      <c r="V48" s="37"/>
      <c r="W48" s="37"/>
      <c r="X48" s="37"/>
      <c r="Y48" s="37"/>
      <c r="Z48" s="47">
        <f t="shared" si="4"/>
        <v>0</v>
      </c>
      <c r="AA48" s="40">
        <f t="shared" si="5"/>
        <v>0</v>
      </c>
      <c r="AB48" s="153">
        <f>IF(MIN(AA48,AA49)=0,MAX(AA48,AA49),MIN(AA48,AA49))</f>
        <v>0</v>
      </c>
      <c r="AC48" s="152">
        <f ca="1">IF(ISBLANK($A48),"",RANK(AB48,OFFSET(AB$10,0,0,COUNTA($A$10:$A$238)*2,1),1))</f>
      </c>
      <c r="AD48" s="148"/>
      <c r="AE48" s="146">
        <f>IF(ISBLANK(AD48),0,300-15*(AD48-1))</f>
        <v>0</v>
      </c>
    </row>
    <row r="49" spans="1:31" ht="39" customHeight="1">
      <c r="A49" s="157"/>
      <c r="B49" s="117" t="str">
        <f>A48&amp;"_2п"</f>
        <v>_2п</v>
      </c>
      <c r="C49" s="155"/>
      <c r="D49" s="150"/>
      <c r="E49" s="150"/>
      <c r="F49" s="150"/>
      <c r="G49" s="38"/>
      <c r="H49" s="38"/>
      <c r="I49" s="40">
        <f t="shared" si="3"/>
        <v>0</v>
      </c>
      <c r="J49" s="37"/>
      <c r="K49" s="37"/>
      <c r="L49" s="37"/>
      <c r="M49" s="37"/>
      <c r="N49" s="37"/>
      <c r="O49" s="37"/>
      <c r="P49" s="37"/>
      <c r="Q49" s="37"/>
      <c r="R49" s="37"/>
      <c r="S49" s="37"/>
      <c r="T49" s="37"/>
      <c r="U49" s="37"/>
      <c r="V49" s="37"/>
      <c r="W49" s="37"/>
      <c r="X49" s="37"/>
      <c r="Y49" s="37"/>
      <c r="Z49" s="47">
        <f t="shared" si="4"/>
        <v>0</v>
      </c>
      <c r="AA49" s="40">
        <f t="shared" si="5"/>
        <v>0</v>
      </c>
      <c r="AB49" s="153"/>
      <c r="AC49" s="152"/>
      <c r="AD49" s="148"/>
      <c r="AE49" s="146"/>
    </row>
    <row r="50" spans="1:31" ht="39" customHeight="1">
      <c r="A50" s="156"/>
      <c r="B50" s="116">
        <f>A50</f>
        <v>0</v>
      </c>
      <c r="C50" s="154">
        <f>IF(ISBLANK($A50),"",VLOOKUP($A50,Список,COLUMN()-1,0))</f>
      </c>
      <c r="D50" s="150">
        <f>IF(ISBLANK($A50),"",VLOOKUP($A50,Список,COLUMN()-1,0))</f>
      </c>
      <c r="E50" s="150">
        <f>IF(ISBLANK($A50),"",VLOOKUP($A50,Список,COLUMN()-1,0))</f>
      </c>
      <c r="F50" s="150">
        <f>IF(ISBLANK($A50),"",VLOOKUP($A50,Список,COLUMN()+1,0))</f>
      </c>
      <c r="G50" s="38"/>
      <c r="H50" s="38"/>
      <c r="I50" s="40">
        <f aca="true" t="shared" si="6" ref="I50:I63">H50-G50</f>
        <v>0</v>
      </c>
      <c r="J50" s="37"/>
      <c r="K50" s="37"/>
      <c r="L50" s="37"/>
      <c r="M50" s="37"/>
      <c r="N50" s="37"/>
      <c r="O50" s="37"/>
      <c r="P50" s="37"/>
      <c r="Q50" s="37"/>
      <c r="R50" s="37"/>
      <c r="S50" s="37"/>
      <c r="T50" s="37"/>
      <c r="U50" s="37"/>
      <c r="V50" s="37"/>
      <c r="W50" s="37"/>
      <c r="X50" s="37"/>
      <c r="Y50" s="37"/>
      <c r="Z50" s="47">
        <f t="shared" si="4"/>
        <v>0</v>
      </c>
      <c r="AA50" s="40">
        <f t="shared" si="5"/>
        <v>0</v>
      </c>
      <c r="AB50" s="153">
        <f>IF(MIN(AA50,AA51)=0,MAX(AA50,AA51),MIN(AA50,AA51))</f>
        <v>0</v>
      </c>
      <c r="AC50" s="152">
        <f ca="1">IF(ISBLANK($A50),"",RANK(AB50,OFFSET(AB$10,0,0,COUNTA($A$10:$A$238)*2,1),1))</f>
      </c>
      <c r="AD50" s="148"/>
      <c r="AE50" s="146">
        <f>IF(ISBLANK(AD50),0,300-15*(AD50-1))</f>
        <v>0</v>
      </c>
    </row>
    <row r="51" spans="1:31" ht="39" customHeight="1">
      <c r="A51" s="157"/>
      <c r="B51" s="117" t="str">
        <f>A50&amp;"_2п"</f>
        <v>_2п</v>
      </c>
      <c r="C51" s="155"/>
      <c r="D51" s="150"/>
      <c r="E51" s="150"/>
      <c r="F51" s="150"/>
      <c r="G51" s="38"/>
      <c r="H51" s="38"/>
      <c r="I51" s="40">
        <f t="shared" si="6"/>
        <v>0</v>
      </c>
      <c r="J51" s="37"/>
      <c r="K51" s="37"/>
      <c r="L51" s="37"/>
      <c r="M51" s="37"/>
      <c r="N51" s="37"/>
      <c r="O51" s="37"/>
      <c r="P51" s="37"/>
      <c r="Q51" s="37"/>
      <c r="R51" s="37"/>
      <c r="S51" s="37"/>
      <c r="T51" s="37"/>
      <c r="U51" s="37"/>
      <c r="V51" s="37"/>
      <c r="W51" s="37"/>
      <c r="X51" s="37"/>
      <c r="Y51" s="37"/>
      <c r="Z51" s="47">
        <f t="shared" si="4"/>
        <v>0</v>
      </c>
      <c r="AA51" s="40">
        <f t="shared" si="5"/>
        <v>0</v>
      </c>
      <c r="AB51" s="153"/>
      <c r="AC51" s="152"/>
      <c r="AD51" s="148"/>
      <c r="AE51" s="146"/>
    </row>
    <row r="52" spans="1:31" ht="39" customHeight="1">
      <c r="A52" s="156"/>
      <c r="B52" s="116">
        <f>A52</f>
        <v>0</v>
      </c>
      <c r="C52" s="154">
        <f>IF(ISBLANK($A52),"",VLOOKUP($A52,Список,COLUMN()-1,0))</f>
      </c>
      <c r="D52" s="150">
        <f>IF(ISBLANK($A52),"",VLOOKUP($A52,Список,COLUMN()-1,0))</f>
      </c>
      <c r="E52" s="150">
        <f>IF(ISBLANK($A52),"",VLOOKUP($A52,Список,COLUMN()-1,0))</f>
      </c>
      <c r="F52" s="150">
        <f>IF(ISBLANK($A52),"",VLOOKUP($A52,Список,COLUMN()+1,0))</f>
      </c>
      <c r="G52" s="38"/>
      <c r="H52" s="38"/>
      <c r="I52" s="40">
        <f t="shared" si="6"/>
        <v>0</v>
      </c>
      <c r="J52" s="37"/>
      <c r="K52" s="37"/>
      <c r="L52" s="37"/>
      <c r="M52" s="37"/>
      <c r="N52" s="37"/>
      <c r="O52" s="37"/>
      <c r="P52" s="37"/>
      <c r="Q52" s="37"/>
      <c r="R52" s="37"/>
      <c r="S52" s="37"/>
      <c r="T52" s="37"/>
      <c r="U52" s="37"/>
      <c r="V52" s="37"/>
      <c r="W52" s="37"/>
      <c r="X52" s="37"/>
      <c r="Y52" s="37"/>
      <c r="Z52" s="47">
        <f t="shared" si="4"/>
        <v>0</v>
      </c>
      <c r="AA52" s="40">
        <f t="shared" si="5"/>
        <v>0</v>
      </c>
      <c r="AB52" s="153">
        <f>IF(MIN(AA52,AA53)=0,MAX(AA52,AA53),MIN(AA52,AA53))</f>
        <v>0</v>
      </c>
      <c r="AC52" s="152">
        <f ca="1">IF(ISBLANK($A52),"",RANK(AB52,OFFSET(AB$10,0,0,COUNTA($A$10:$A$238)*2,1),1))</f>
      </c>
      <c r="AD52" s="148"/>
      <c r="AE52" s="146">
        <f>IF(ISBLANK(AD52),0,300-15*(AD52-1))</f>
        <v>0</v>
      </c>
    </row>
    <row r="53" spans="1:31" ht="39" customHeight="1">
      <c r="A53" s="157"/>
      <c r="B53" s="117" t="str">
        <f>A52&amp;"_2п"</f>
        <v>_2п</v>
      </c>
      <c r="C53" s="155"/>
      <c r="D53" s="150"/>
      <c r="E53" s="150"/>
      <c r="F53" s="150"/>
      <c r="G53" s="38"/>
      <c r="H53" s="38"/>
      <c r="I53" s="40">
        <f t="shared" si="6"/>
        <v>0</v>
      </c>
      <c r="J53" s="37"/>
      <c r="K53" s="37"/>
      <c r="L53" s="37"/>
      <c r="M53" s="37"/>
      <c r="N53" s="37"/>
      <c r="O53" s="37"/>
      <c r="P53" s="37"/>
      <c r="Q53" s="37"/>
      <c r="R53" s="37"/>
      <c r="S53" s="37"/>
      <c r="T53" s="37"/>
      <c r="U53" s="37"/>
      <c r="V53" s="37"/>
      <c r="W53" s="37"/>
      <c r="X53" s="37"/>
      <c r="Y53" s="37"/>
      <c r="Z53" s="47">
        <f t="shared" si="4"/>
        <v>0</v>
      </c>
      <c r="AA53" s="40">
        <f t="shared" si="5"/>
        <v>0</v>
      </c>
      <c r="AB53" s="153"/>
      <c r="AC53" s="152"/>
      <c r="AD53" s="148"/>
      <c r="AE53" s="146"/>
    </row>
    <row r="54" spans="1:31" ht="39" customHeight="1">
      <c r="A54" s="156"/>
      <c r="B54" s="116">
        <f>A54</f>
        <v>0</v>
      </c>
      <c r="C54" s="154">
        <f>IF(ISBLANK($A54),"",VLOOKUP($A54,Список,COLUMN()-1,0))</f>
      </c>
      <c r="D54" s="150">
        <f>IF(ISBLANK($A54),"",VLOOKUP($A54,Список,COLUMN()-1,0))</f>
      </c>
      <c r="E54" s="150">
        <f>IF(ISBLANK($A54),"",VLOOKUP($A54,Список,COLUMN()-1,0))</f>
      </c>
      <c r="F54" s="150">
        <f>IF(ISBLANK($A54),"",VLOOKUP($A54,Список,COLUMN()+1,0))</f>
      </c>
      <c r="G54" s="38"/>
      <c r="H54" s="38"/>
      <c r="I54" s="40">
        <f t="shared" si="6"/>
        <v>0</v>
      </c>
      <c r="J54" s="37"/>
      <c r="K54" s="37"/>
      <c r="L54" s="37"/>
      <c r="M54" s="37"/>
      <c r="N54" s="37"/>
      <c r="O54" s="37"/>
      <c r="P54" s="37"/>
      <c r="Q54" s="37"/>
      <c r="R54" s="37"/>
      <c r="S54" s="37"/>
      <c r="T54" s="37"/>
      <c r="U54" s="37"/>
      <c r="V54" s="37"/>
      <c r="W54" s="37"/>
      <c r="X54" s="37"/>
      <c r="Y54" s="37"/>
      <c r="Z54" s="47">
        <f t="shared" si="4"/>
        <v>0</v>
      </c>
      <c r="AA54" s="40">
        <f t="shared" si="5"/>
        <v>0</v>
      </c>
      <c r="AB54" s="153">
        <f>IF(MIN(AA54,AA55)=0,MAX(AA54,AA55),MIN(AA54,AA55))</f>
        <v>0</v>
      </c>
      <c r="AC54" s="152">
        <f ca="1">IF(ISBLANK($A54),"",RANK(AB54,OFFSET(AB$10,0,0,COUNTA($A$10:$A$238)*2,1),1))</f>
      </c>
      <c r="AD54" s="148"/>
      <c r="AE54" s="146">
        <f>IF(ISBLANK(AD54),0,300-15*(AD54-1))</f>
        <v>0</v>
      </c>
    </row>
    <row r="55" spans="1:31" ht="39" customHeight="1">
      <c r="A55" s="157"/>
      <c r="B55" s="117" t="str">
        <f>A54&amp;"_2п"</f>
        <v>_2п</v>
      </c>
      <c r="C55" s="155"/>
      <c r="D55" s="150"/>
      <c r="E55" s="150"/>
      <c r="F55" s="150"/>
      <c r="G55" s="38"/>
      <c r="H55" s="38"/>
      <c r="I55" s="40">
        <f t="shared" si="6"/>
        <v>0</v>
      </c>
      <c r="J55" s="37"/>
      <c r="K55" s="37"/>
      <c r="L55" s="37"/>
      <c r="M55" s="37"/>
      <c r="N55" s="37"/>
      <c r="O55" s="37"/>
      <c r="P55" s="37"/>
      <c r="Q55" s="37"/>
      <c r="R55" s="37"/>
      <c r="S55" s="37"/>
      <c r="T55" s="37"/>
      <c r="U55" s="37"/>
      <c r="V55" s="37"/>
      <c r="W55" s="37"/>
      <c r="X55" s="37"/>
      <c r="Y55" s="37"/>
      <c r="Z55" s="47">
        <f t="shared" si="4"/>
        <v>0</v>
      </c>
      <c r="AA55" s="40">
        <f t="shared" si="5"/>
        <v>0</v>
      </c>
      <c r="AB55" s="153"/>
      <c r="AC55" s="152"/>
      <c r="AD55" s="148"/>
      <c r="AE55" s="146"/>
    </row>
    <row r="56" spans="1:31" ht="39" customHeight="1">
      <c r="A56" s="156"/>
      <c r="B56" s="116">
        <f>A56</f>
        <v>0</v>
      </c>
      <c r="C56" s="154">
        <f>IF(ISBLANK($A56),"",VLOOKUP($A56,Список,COLUMN()-1,0))</f>
      </c>
      <c r="D56" s="150">
        <f>IF(ISBLANK($A56),"",VLOOKUP($A56,Список,COLUMN()-1,0))</f>
      </c>
      <c r="E56" s="150">
        <f>IF(ISBLANK($A56),"",VLOOKUP($A56,Список,COLUMN()-1,0))</f>
      </c>
      <c r="F56" s="150">
        <f>IF(ISBLANK($A56),"",VLOOKUP($A56,Список,COLUMN()+1,0))</f>
      </c>
      <c r="G56" s="38"/>
      <c r="H56" s="38"/>
      <c r="I56" s="40">
        <f aca="true" t="shared" si="7" ref="I56:I61">H56-G56</f>
        <v>0</v>
      </c>
      <c r="J56" s="37"/>
      <c r="K56" s="37"/>
      <c r="L56" s="37"/>
      <c r="M56" s="37"/>
      <c r="N56" s="37"/>
      <c r="O56" s="37"/>
      <c r="P56" s="37"/>
      <c r="Q56" s="37"/>
      <c r="R56" s="37"/>
      <c r="S56" s="37"/>
      <c r="T56" s="37"/>
      <c r="U56" s="37"/>
      <c r="V56" s="37"/>
      <c r="W56" s="37"/>
      <c r="X56" s="37"/>
      <c r="Y56" s="37"/>
      <c r="Z56" s="47">
        <f aca="true" t="shared" si="8" ref="Z56:Z61">SUM(J56:Y56)</f>
        <v>0</v>
      </c>
      <c r="AA56" s="40">
        <f aca="true" t="shared" si="9" ref="AA56:AA61">I56+TIME(,,Z56)</f>
        <v>0</v>
      </c>
      <c r="AB56" s="153">
        <f>IF(MIN(AA56,AA57)=0,MAX(AA56,AA57),MIN(AA56,AA57))</f>
        <v>0</v>
      </c>
      <c r="AC56" s="152">
        <f ca="1">IF(ISBLANK($A56),"",RANK(AB56,OFFSET(AB$10,0,0,COUNTA($A$10:$A$238)*2,1),1))</f>
      </c>
      <c r="AD56" s="148"/>
      <c r="AE56" s="146">
        <f>IF(ISBLANK(AD56),0,300-15*(AD56-1))</f>
        <v>0</v>
      </c>
    </row>
    <row r="57" spans="1:31" ht="39" customHeight="1">
      <c r="A57" s="157"/>
      <c r="B57" s="117" t="str">
        <f>A56&amp;"_2п"</f>
        <v>_2п</v>
      </c>
      <c r="C57" s="155"/>
      <c r="D57" s="150"/>
      <c r="E57" s="150"/>
      <c r="F57" s="150"/>
      <c r="G57" s="38"/>
      <c r="H57" s="38"/>
      <c r="I57" s="40">
        <f t="shared" si="7"/>
        <v>0</v>
      </c>
      <c r="J57" s="37"/>
      <c r="K57" s="37"/>
      <c r="L57" s="37"/>
      <c r="M57" s="37"/>
      <c r="N57" s="37"/>
      <c r="O57" s="37"/>
      <c r="P57" s="37"/>
      <c r="Q57" s="37"/>
      <c r="R57" s="37"/>
      <c r="S57" s="37"/>
      <c r="T57" s="37"/>
      <c r="U57" s="37"/>
      <c r="V57" s="37"/>
      <c r="W57" s="37"/>
      <c r="X57" s="37"/>
      <c r="Y57" s="37"/>
      <c r="Z57" s="47">
        <f t="shared" si="8"/>
        <v>0</v>
      </c>
      <c r="AA57" s="40">
        <f t="shared" si="9"/>
        <v>0</v>
      </c>
      <c r="AB57" s="153"/>
      <c r="AC57" s="152"/>
      <c r="AD57" s="148"/>
      <c r="AE57" s="146"/>
    </row>
    <row r="58" spans="1:31" ht="39" customHeight="1">
      <c r="A58" s="156"/>
      <c r="B58" s="116">
        <f>A58</f>
        <v>0</v>
      </c>
      <c r="C58" s="154">
        <f>IF(ISBLANK($A58),"",VLOOKUP($A58,Список,COLUMN()-1,0))</f>
      </c>
      <c r="D58" s="150">
        <f>IF(ISBLANK($A58),"",VLOOKUP($A58,Список,COLUMN()-1,0))</f>
      </c>
      <c r="E58" s="150">
        <f>IF(ISBLANK($A58),"",VLOOKUP($A58,Список,COLUMN()-1,0))</f>
      </c>
      <c r="F58" s="150">
        <f>IF(ISBLANK($A58),"",VLOOKUP($A58,Список,COLUMN()+1,0))</f>
      </c>
      <c r="G58" s="38"/>
      <c r="H58" s="38"/>
      <c r="I58" s="40">
        <f t="shared" si="7"/>
        <v>0</v>
      </c>
      <c r="J58" s="37"/>
      <c r="K58" s="37"/>
      <c r="L58" s="37"/>
      <c r="M58" s="37"/>
      <c r="N58" s="37"/>
      <c r="O58" s="37"/>
      <c r="P58" s="37"/>
      <c r="Q58" s="37"/>
      <c r="R58" s="37"/>
      <c r="S58" s="37"/>
      <c r="T58" s="37"/>
      <c r="U58" s="37"/>
      <c r="V58" s="37"/>
      <c r="W58" s="37"/>
      <c r="X58" s="37"/>
      <c r="Y58" s="37"/>
      <c r="Z58" s="47">
        <f t="shared" si="8"/>
        <v>0</v>
      </c>
      <c r="AA58" s="40">
        <f t="shared" si="9"/>
        <v>0</v>
      </c>
      <c r="AB58" s="153">
        <f>IF(MIN(AA58,AA59)=0,MAX(AA58,AA59),MIN(AA58,AA59))</f>
        <v>0</v>
      </c>
      <c r="AC58" s="152">
        <f ca="1">IF(ISBLANK($A58),"",RANK(AB58,OFFSET(AB$10,0,0,COUNTA($A$10:$A$238)*2,1),1))</f>
      </c>
      <c r="AD58" s="148"/>
      <c r="AE58" s="146">
        <f>IF(ISBLANK(AD58),0,300-15*(AD58-1))</f>
        <v>0</v>
      </c>
    </row>
    <row r="59" spans="1:31" ht="39" customHeight="1">
      <c r="A59" s="157"/>
      <c r="B59" s="117" t="str">
        <f>A58&amp;"_2п"</f>
        <v>_2п</v>
      </c>
      <c r="C59" s="155"/>
      <c r="D59" s="150"/>
      <c r="E59" s="150"/>
      <c r="F59" s="150"/>
      <c r="G59" s="38"/>
      <c r="H59" s="38"/>
      <c r="I59" s="40">
        <f t="shared" si="7"/>
        <v>0</v>
      </c>
      <c r="J59" s="37"/>
      <c r="K59" s="37"/>
      <c r="L59" s="37"/>
      <c r="M59" s="37"/>
      <c r="N59" s="37"/>
      <c r="O59" s="37"/>
      <c r="P59" s="37"/>
      <c r="Q59" s="37"/>
      <c r="R59" s="37"/>
      <c r="S59" s="37"/>
      <c r="T59" s="37"/>
      <c r="U59" s="37"/>
      <c r="V59" s="37"/>
      <c r="W59" s="37"/>
      <c r="X59" s="37"/>
      <c r="Y59" s="37"/>
      <c r="Z59" s="47">
        <f t="shared" si="8"/>
        <v>0</v>
      </c>
      <c r="AA59" s="40">
        <f t="shared" si="9"/>
        <v>0</v>
      </c>
      <c r="AB59" s="153"/>
      <c r="AC59" s="152"/>
      <c r="AD59" s="148"/>
      <c r="AE59" s="146"/>
    </row>
    <row r="60" spans="1:31" ht="39" customHeight="1">
      <c r="A60" s="156"/>
      <c r="B60" s="116">
        <f>A60</f>
        <v>0</v>
      </c>
      <c r="C60" s="154">
        <f>IF(ISBLANK($A60),"",VLOOKUP($A60,Список,COLUMN()-1,0))</f>
      </c>
      <c r="D60" s="150">
        <f>IF(ISBLANK($A60),"",VLOOKUP($A60,Список,COLUMN()-1,0))</f>
      </c>
      <c r="E60" s="150">
        <f>IF(ISBLANK($A60),"",VLOOKUP($A60,Список,COLUMN()-1,0))</f>
      </c>
      <c r="F60" s="150">
        <f>IF(ISBLANK($A60),"",VLOOKUP($A60,Список,COLUMN()+1,0))</f>
      </c>
      <c r="G60" s="38"/>
      <c r="H60" s="38"/>
      <c r="I60" s="40">
        <f t="shared" si="7"/>
        <v>0</v>
      </c>
      <c r="J60" s="37"/>
      <c r="K60" s="37"/>
      <c r="L60" s="37"/>
      <c r="M60" s="37"/>
      <c r="N60" s="37"/>
      <c r="O60" s="37"/>
      <c r="P60" s="37"/>
      <c r="Q60" s="37"/>
      <c r="R60" s="37"/>
      <c r="S60" s="37"/>
      <c r="T60" s="37"/>
      <c r="U60" s="37"/>
      <c r="V60" s="37"/>
      <c r="W60" s="37"/>
      <c r="X60" s="37"/>
      <c r="Y60" s="37"/>
      <c r="Z60" s="47">
        <f t="shared" si="8"/>
        <v>0</v>
      </c>
      <c r="AA60" s="40">
        <f t="shared" si="9"/>
        <v>0</v>
      </c>
      <c r="AB60" s="153">
        <f>IF(MIN(AA60,AA61)=0,MAX(AA60,AA61),MIN(AA60,AA61))</f>
        <v>0</v>
      </c>
      <c r="AC60" s="152">
        <f ca="1">IF(ISBLANK($A60),"",RANK(AB60,OFFSET(AB$10,0,0,COUNTA($A$10:$A$238)*2,1),1))</f>
      </c>
      <c r="AD60" s="148"/>
      <c r="AE60" s="146">
        <f>IF(ISBLANK(AD60),0,300-15*(AD60-1))</f>
        <v>0</v>
      </c>
    </row>
    <row r="61" spans="1:31" ht="39" customHeight="1">
      <c r="A61" s="157"/>
      <c r="B61" s="117" t="str">
        <f>A60&amp;"_2п"</f>
        <v>_2п</v>
      </c>
      <c r="C61" s="155"/>
      <c r="D61" s="150"/>
      <c r="E61" s="150"/>
      <c r="F61" s="150"/>
      <c r="G61" s="38"/>
      <c r="H61" s="38"/>
      <c r="I61" s="40">
        <f t="shared" si="7"/>
        <v>0</v>
      </c>
      <c r="J61" s="37"/>
      <c r="K61" s="37"/>
      <c r="L61" s="37"/>
      <c r="M61" s="37"/>
      <c r="N61" s="37"/>
      <c r="O61" s="37"/>
      <c r="P61" s="37"/>
      <c r="Q61" s="37"/>
      <c r="R61" s="37"/>
      <c r="S61" s="37"/>
      <c r="T61" s="37"/>
      <c r="U61" s="37"/>
      <c r="V61" s="37"/>
      <c r="W61" s="37"/>
      <c r="X61" s="37"/>
      <c r="Y61" s="37"/>
      <c r="Z61" s="47">
        <f t="shared" si="8"/>
        <v>0</v>
      </c>
      <c r="AA61" s="40">
        <f t="shared" si="9"/>
        <v>0</v>
      </c>
      <c r="AB61" s="153"/>
      <c r="AC61" s="152"/>
      <c r="AD61" s="148"/>
      <c r="AE61" s="146"/>
    </row>
    <row r="62" spans="1:31" ht="39" customHeight="1">
      <c r="A62" s="156"/>
      <c r="B62" s="116">
        <f>A62</f>
        <v>0</v>
      </c>
      <c r="C62" s="154">
        <f>IF(ISBLANK($A62),"",VLOOKUP($A62,Список,COLUMN()-1,0))</f>
      </c>
      <c r="D62" s="150">
        <f>IF(ISBLANK($A62),"",VLOOKUP($A62,Список,COLUMN()-1,0))</f>
      </c>
      <c r="E62" s="150">
        <f>IF(ISBLANK($A62),"",VLOOKUP($A62,Список,COLUMN()-1,0))</f>
      </c>
      <c r="F62" s="150">
        <f>IF(ISBLANK($A62),"",VLOOKUP($A62,Список,COLUMN()+1,0))</f>
      </c>
      <c r="G62" s="38"/>
      <c r="H62" s="38"/>
      <c r="I62" s="40">
        <f t="shared" si="6"/>
        <v>0</v>
      </c>
      <c r="J62" s="37"/>
      <c r="K62" s="37"/>
      <c r="L62" s="37"/>
      <c r="M62" s="37"/>
      <c r="N62" s="37"/>
      <c r="O62" s="37"/>
      <c r="P62" s="37"/>
      <c r="Q62" s="37"/>
      <c r="R62" s="37"/>
      <c r="S62" s="37"/>
      <c r="T62" s="37"/>
      <c r="U62" s="37"/>
      <c r="V62" s="37"/>
      <c r="W62" s="37"/>
      <c r="X62" s="37"/>
      <c r="Y62" s="37"/>
      <c r="Z62" s="47">
        <f>SUM(J62:Y62)</f>
        <v>0</v>
      </c>
      <c r="AA62" s="40">
        <f>I62+TIME(,,Z62)</f>
        <v>0</v>
      </c>
      <c r="AB62" s="153">
        <f>IF(MIN(AA62,AA63)=0,MAX(AA62,AA63),MIN(AA62,AA63))</f>
        <v>0</v>
      </c>
      <c r="AC62" s="152">
        <f ca="1">IF(ISBLANK($A62),"",RANK(AB62,OFFSET(AB$10,0,0,COUNTA($A$10:$A$238)*2,1),1))</f>
      </c>
      <c r="AD62" s="148"/>
      <c r="AE62" s="146">
        <f>IF(ISBLANK(AD62),0,300-15*(AD62-1))</f>
        <v>0</v>
      </c>
    </row>
    <row r="63" spans="1:31" ht="39" customHeight="1">
      <c r="A63" s="157"/>
      <c r="B63" s="117" t="str">
        <f>A62&amp;"_2п"</f>
        <v>_2п</v>
      </c>
      <c r="C63" s="155"/>
      <c r="D63" s="150"/>
      <c r="E63" s="150"/>
      <c r="F63" s="150"/>
      <c r="G63" s="38"/>
      <c r="H63" s="38"/>
      <c r="I63" s="40">
        <f t="shared" si="6"/>
        <v>0</v>
      </c>
      <c r="J63" s="37"/>
      <c r="K63" s="37"/>
      <c r="L63" s="37"/>
      <c r="M63" s="37"/>
      <c r="N63" s="37"/>
      <c r="O63" s="37"/>
      <c r="P63" s="37"/>
      <c r="Q63" s="37"/>
      <c r="R63" s="37"/>
      <c r="S63" s="37"/>
      <c r="T63" s="37"/>
      <c r="U63" s="37"/>
      <c r="V63" s="37"/>
      <c r="W63" s="37"/>
      <c r="X63" s="37"/>
      <c r="Y63" s="37"/>
      <c r="Z63" s="47">
        <f>SUM(J63:Y63)</f>
        <v>0</v>
      </c>
      <c r="AA63" s="40">
        <f>I63+TIME(,,Z63)</f>
        <v>0</v>
      </c>
      <c r="AB63" s="153"/>
      <c r="AC63" s="152"/>
      <c r="AD63" s="148"/>
      <c r="AE63" s="146"/>
    </row>
    <row r="67" spans="4:5" ht="12.75">
      <c r="D67" s="53" t="s">
        <v>33</v>
      </c>
      <c r="E67" s="23"/>
    </row>
    <row r="68" spans="4:5" ht="12.75">
      <c r="D68" s="54" t="str">
        <f>Сводный!$B$38</f>
        <v>Табакаев В.А.</v>
      </c>
      <c r="E68" s="52"/>
    </row>
  </sheetData>
  <sheetProtection/>
  <mergeCells count="244">
    <mergeCell ref="A58:A59"/>
    <mergeCell ref="A60:A61"/>
    <mergeCell ref="A62:A63"/>
    <mergeCell ref="A46:A47"/>
    <mergeCell ref="A48:A49"/>
    <mergeCell ref="A50:A51"/>
    <mergeCell ref="A52:A53"/>
    <mergeCell ref="A54:A55"/>
    <mergeCell ref="A56:A57"/>
    <mergeCell ref="A34:A35"/>
    <mergeCell ref="A36:A37"/>
    <mergeCell ref="A38:A39"/>
    <mergeCell ref="A40:A41"/>
    <mergeCell ref="A42:A43"/>
    <mergeCell ref="A44:A45"/>
    <mergeCell ref="A22:A23"/>
    <mergeCell ref="A24:A25"/>
    <mergeCell ref="A26:A27"/>
    <mergeCell ref="A28:A29"/>
    <mergeCell ref="A30:A31"/>
    <mergeCell ref="A32:A33"/>
    <mergeCell ref="A10:A11"/>
    <mergeCell ref="A12:A13"/>
    <mergeCell ref="A14:A15"/>
    <mergeCell ref="A16:A17"/>
    <mergeCell ref="A18:A19"/>
    <mergeCell ref="A20:A21"/>
    <mergeCell ref="C62:C63"/>
    <mergeCell ref="C46:C47"/>
    <mergeCell ref="C48:C49"/>
    <mergeCell ref="C50:C51"/>
    <mergeCell ref="C52:C53"/>
    <mergeCell ref="C54:C55"/>
    <mergeCell ref="C56:C57"/>
    <mergeCell ref="C34:C35"/>
    <mergeCell ref="C36:C37"/>
    <mergeCell ref="C38:C39"/>
    <mergeCell ref="C40:C41"/>
    <mergeCell ref="C42:C43"/>
    <mergeCell ref="C60:C61"/>
    <mergeCell ref="C44:C45"/>
    <mergeCell ref="C22:C23"/>
    <mergeCell ref="C24:C25"/>
    <mergeCell ref="C26:C27"/>
    <mergeCell ref="C28:C29"/>
    <mergeCell ref="C30:C31"/>
    <mergeCell ref="C32:C33"/>
    <mergeCell ref="AD40:AD41"/>
    <mergeCell ref="AD42:AD43"/>
    <mergeCell ref="AE38:AE39"/>
    <mergeCell ref="AE40:AE41"/>
    <mergeCell ref="AE42:AE43"/>
    <mergeCell ref="Z3:AA3"/>
    <mergeCell ref="AB38:AB39"/>
    <mergeCell ref="AC38:AC39"/>
    <mergeCell ref="AB40:AB41"/>
    <mergeCell ref="AD10:AD11"/>
    <mergeCell ref="AD12:AD13"/>
    <mergeCell ref="AD36:AD37"/>
    <mergeCell ref="AD38:AD39"/>
    <mergeCell ref="AE10:AE11"/>
    <mergeCell ref="AE12:AE13"/>
    <mergeCell ref="AE36:AE37"/>
    <mergeCell ref="AD14:AD15"/>
    <mergeCell ref="AE14:AE15"/>
    <mergeCell ref="AD16:AD17"/>
    <mergeCell ref="AE16:AE17"/>
    <mergeCell ref="AC46:AC47"/>
    <mergeCell ref="AB46:AB47"/>
    <mergeCell ref="D46:D47"/>
    <mergeCell ref="F44:F45"/>
    <mergeCell ref="AE46:AE47"/>
    <mergeCell ref="AB44:AB45"/>
    <mergeCell ref="AE44:AE45"/>
    <mergeCell ref="AD44:AD45"/>
    <mergeCell ref="D36:D37"/>
    <mergeCell ref="D44:D45"/>
    <mergeCell ref="D38:D39"/>
    <mergeCell ref="D40:D41"/>
    <mergeCell ref="D42:D43"/>
    <mergeCell ref="E36:E37"/>
    <mergeCell ref="F12:F13"/>
    <mergeCell ref="F36:F37"/>
    <mergeCell ref="D12:D13"/>
    <mergeCell ref="D14:D15"/>
    <mergeCell ref="E14:E15"/>
    <mergeCell ref="F14:F15"/>
    <mergeCell ref="D18:D19"/>
    <mergeCell ref="E18:E19"/>
    <mergeCell ref="F18:F19"/>
    <mergeCell ref="D22:D23"/>
    <mergeCell ref="AB10:AB11"/>
    <mergeCell ref="AC10:AC11"/>
    <mergeCell ref="AB12:AB13"/>
    <mergeCell ref="AC12:AC13"/>
    <mergeCell ref="C10:C11"/>
    <mergeCell ref="C12:C13"/>
    <mergeCell ref="E10:E11"/>
    <mergeCell ref="F10:F11"/>
    <mergeCell ref="E12:E13"/>
    <mergeCell ref="D10:D11"/>
    <mergeCell ref="AB36:AB37"/>
    <mergeCell ref="AC36:AC37"/>
    <mergeCell ref="E44:E45"/>
    <mergeCell ref="F46:F47"/>
    <mergeCell ref="E38:E39"/>
    <mergeCell ref="E42:E43"/>
    <mergeCell ref="E40:E41"/>
    <mergeCell ref="E46:E47"/>
    <mergeCell ref="F42:F43"/>
    <mergeCell ref="F38:F39"/>
    <mergeCell ref="F40:F41"/>
    <mergeCell ref="F48:F49"/>
    <mergeCell ref="AB48:AB49"/>
    <mergeCell ref="AC48:AC49"/>
    <mergeCell ref="AD48:AD49"/>
    <mergeCell ref="AC40:AC41"/>
    <mergeCell ref="AB42:AB43"/>
    <mergeCell ref="AC42:AC43"/>
    <mergeCell ref="AD46:AD47"/>
    <mergeCell ref="AC44:AC45"/>
    <mergeCell ref="AE48:AE49"/>
    <mergeCell ref="D50:D51"/>
    <mergeCell ref="E50:E51"/>
    <mergeCell ref="F50:F51"/>
    <mergeCell ref="AB50:AB51"/>
    <mergeCell ref="AC50:AC51"/>
    <mergeCell ref="AD50:AD51"/>
    <mergeCell ref="AE50:AE51"/>
    <mergeCell ref="D48:D49"/>
    <mergeCell ref="E48:E49"/>
    <mergeCell ref="AE54:AE55"/>
    <mergeCell ref="D52:D53"/>
    <mergeCell ref="E52:E53"/>
    <mergeCell ref="F52:F53"/>
    <mergeCell ref="AB52:AB53"/>
    <mergeCell ref="AC52:AC53"/>
    <mergeCell ref="AD52:AD53"/>
    <mergeCell ref="D54:D55"/>
    <mergeCell ref="E54:E55"/>
    <mergeCell ref="F54:F55"/>
    <mergeCell ref="AB54:AB55"/>
    <mergeCell ref="AC54:AC55"/>
    <mergeCell ref="AD54:AD55"/>
    <mergeCell ref="AD62:AD63"/>
    <mergeCell ref="AE62:AE63"/>
    <mergeCell ref="D62:D63"/>
    <mergeCell ref="E62:E63"/>
    <mergeCell ref="F62:F63"/>
    <mergeCell ref="AB62:AB63"/>
    <mergeCell ref="AC62:AC63"/>
    <mergeCell ref="AB14:AB15"/>
    <mergeCell ref="AC14:AC15"/>
    <mergeCell ref="C14:C15"/>
    <mergeCell ref="D16:D17"/>
    <mergeCell ref="E16:E17"/>
    <mergeCell ref="F16:F17"/>
    <mergeCell ref="AB16:AB17"/>
    <mergeCell ref="AC16:AC17"/>
    <mergeCell ref="C16:C17"/>
    <mergeCell ref="C18:C19"/>
    <mergeCell ref="D20:D21"/>
    <mergeCell ref="E20:E21"/>
    <mergeCell ref="F20:F21"/>
    <mergeCell ref="AB20:AB21"/>
    <mergeCell ref="AC20:AC21"/>
    <mergeCell ref="C20:C21"/>
    <mergeCell ref="AD20:AD21"/>
    <mergeCell ref="F22:F23"/>
    <mergeCell ref="AB22:AB23"/>
    <mergeCell ref="AC22:AC23"/>
    <mergeCell ref="AD22:AD23"/>
    <mergeCell ref="AD18:AD19"/>
    <mergeCell ref="AB18:AB19"/>
    <mergeCell ref="AC18:AC19"/>
    <mergeCell ref="AE18:AE19"/>
    <mergeCell ref="AE20:AE21"/>
    <mergeCell ref="AE22:AE23"/>
    <mergeCell ref="D24:D25"/>
    <mergeCell ref="E24:E25"/>
    <mergeCell ref="F24:F25"/>
    <mergeCell ref="AB24:AB25"/>
    <mergeCell ref="AC24:AC25"/>
    <mergeCell ref="AD24:AD25"/>
    <mergeCell ref="AE24:AE25"/>
    <mergeCell ref="E22:E23"/>
    <mergeCell ref="AD28:AD29"/>
    <mergeCell ref="AE28:AE29"/>
    <mergeCell ref="D26:D27"/>
    <mergeCell ref="E26:E27"/>
    <mergeCell ref="F26:F27"/>
    <mergeCell ref="AB26:AB27"/>
    <mergeCell ref="AC26:AC27"/>
    <mergeCell ref="AD26:AD27"/>
    <mergeCell ref="F30:F31"/>
    <mergeCell ref="AB30:AB31"/>
    <mergeCell ref="AC30:AC31"/>
    <mergeCell ref="AD30:AD31"/>
    <mergeCell ref="AE26:AE27"/>
    <mergeCell ref="D28:D29"/>
    <mergeCell ref="E28:E29"/>
    <mergeCell ref="F28:F29"/>
    <mergeCell ref="AB28:AB29"/>
    <mergeCell ref="AC28:AC29"/>
    <mergeCell ref="AE30:AE31"/>
    <mergeCell ref="D32:D33"/>
    <mergeCell ref="E32:E33"/>
    <mergeCell ref="F32:F33"/>
    <mergeCell ref="AB32:AB33"/>
    <mergeCell ref="AC32:AC33"/>
    <mergeCell ref="AD32:AD33"/>
    <mergeCell ref="AE32:AE33"/>
    <mergeCell ref="D30:D31"/>
    <mergeCell ref="E30:E31"/>
    <mergeCell ref="AC56:AC57"/>
    <mergeCell ref="AD56:AD57"/>
    <mergeCell ref="AE56:AE57"/>
    <mergeCell ref="D34:D35"/>
    <mergeCell ref="E34:E35"/>
    <mergeCell ref="F34:F35"/>
    <mergeCell ref="AB34:AB35"/>
    <mergeCell ref="AC34:AC35"/>
    <mergeCell ref="AD34:AD35"/>
    <mergeCell ref="AE52:AE53"/>
    <mergeCell ref="E58:E59"/>
    <mergeCell ref="F58:F59"/>
    <mergeCell ref="AB58:AB59"/>
    <mergeCell ref="AC58:AC59"/>
    <mergeCell ref="C58:C59"/>
    <mergeCell ref="AE34:AE35"/>
    <mergeCell ref="D56:D57"/>
    <mergeCell ref="E56:E57"/>
    <mergeCell ref="F56:F57"/>
    <mergeCell ref="AB56:AB57"/>
    <mergeCell ref="AD58:AD59"/>
    <mergeCell ref="AE58:AE59"/>
    <mergeCell ref="D60:D61"/>
    <mergeCell ref="E60:E61"/>
    <mergeCell ref="F60:F61"/>
    <mergeCell ref="AB60:AB61"/>
    <mergeCell ref="AC60:AC61"/>
    <mergeCell ref="AD60:AD61"/>
    <mergeCell ref="AE60:AE61"/>
    <mergeCell ref="D58:D59"/>
  </mergeCells>
  <printOptions/>
  <pageMargins left="0.75" right="0.75" top="1" bottom="1" header="0.5" footer="0.5"/>
  <pageSetup fitToHeight="2" fitToWidth="1" horizontalDpi="600" verticalDpi="600" orientation="landscape" paperSize="9" scale="59" r:id="rId2"/>
  <drawing r:id="rId1"/>
</worksheet>
</file>

<file path=xl/worksheets/sheet8.xml><?xml version="1.0" encoding="utf-8"?>
<worksheet xmlns="http://schemas.openxmlformats.org/spreadsheetml/2006/main" xmlns:r="http://schemas.openxmlformats.org/officeDocument/2006/relationships">
  <sheetPr codeName="Лист14">
    <pageSetUpPr fitToPage="1"/>
  </sheetPr>
  <dimension ref="A1:AE68"/>
  <sheetViews>
    <sheetView zoomScalePageLayoutView="0" workbookViewId="0" topLeftCell="A1">
      <pane xSplit="6" ySplit="9" topLeftCell="G10" activePane="bottomRight" state="frozen"/>
      <selection pane="topLeft" activeCell="N50" sqref="N50:N51"/>
      <selection pane="topRight" activeCell="N50" sqref="N50:N51"/>
      <selection pane="bottomLeft" activeCell="N50" sqref="N50:N51"/>
      <selection pane="bottomRight" activeCell="G1" sqref="G1:H16384"/>
    </sheetView>
  </sheetViews>
  <sheetFormatPr defaultColWidth="9.140625" defaultRowHeight="12.75"/>
  <cols>
    <col min="1" max="1" width="8.140625" style="1" bestFit="1" customWidth="1"/>
    <col min="2" max="2" width="8.140625" style="1" hidden="1" customWidth="1"/>
    <col min="3" max="3" width="9.7109375" style="1" hidden="1" customWidth="1"/>
    <col min="4" max="4" width="24.7109375" style="1" customWidth="1"/>
    <col min="5" max="5" width="35.00390625" style="1" customWidth="1"/>
    <col min="6" max="6" width="8.421875" style="1" hidden="1" customWidth="1"/>
    <col min="7" max="8" width="10.7109375" style="1" hidden="1" customWidth="1"/>
    <col min="9" max="9" width="9.7109375" style="1" customWidth="1"/>
    <col min="10" max="10" width="7.8515625" style="1" bestFit="1" customWidth="1"/>
    <col min="11" max="19" width="4.7109375" style="1" customWidth="1"/>
    <col min="20" max="25" width="4.7109375" style="1" hidden="1" customWidth="1"/>
    <col min="26" max="26" width="8.57421875" style="1" bestFit="1" customWidth="1"/>
    <col min="27" max="28" width="9.7109375" style="1" bestFit="1" customWidth="1"/>
    <col min="29" max="29" width="6.421875" style="1" hidden="1" customWidth="1"/>
    <col min="30" max="31" width="6.7109375" style="1" customWidth="1"/>
    <col min="32" max="16384" width="9.140625" style="1" customWidth="1"/>
  </cols>
  <sheetData>
    <row r="1" spans="1:25" ht="12.75">
      <c r="A1" s="7"/>
      <c r="B1" s="7"/>
      <c r="C1" s="7"/>
      <c r="D1" s="7"/>
      <c r="E1" s="48" t="str">
        <f>Сводный!$C$1</f>
        <v>Краевые лично-командные соревнования по рафтингу и гребному слалому «Лосиные игры 2018» посвящённые памяти Юрия Либрехта</v>
      </c>
      <c r="F1" s="7"/>
      <c r="K1" s="15"/>
      <c r="M1" s="15"/>
      <c r="O1" s="15"/>
      <c r="Q1" s="15"/>
      <c r="S1" s="15"/>
      <c r="U1" s="15"/>
      <c r="V1" s="15"/>
      <c r="W1" s="15"/>
      <c r="X1" s="15"/>
      <c r="Y1" s="15"/>
    </row>
    <row r="2" spans="1:28" ht="12.75">
      <c r="A2" s="7"/>
      <c r="B2" s="7"/>
      <c r="C2" s="7"/>
      <c r="D2" s="7"/>
      <c r="E2" s="3" t="s">
        <v>103</v>
      </c>
      <c r="F2" s="7"/>
      <c r="H2" s="6"/>
      <c r="AA2" s="15"/>
      <c r="AB2" s="15"/>
    </row>
    <row r="3" spans="1:28" ht="12.75">
      <c r="A3" s="7"/>
      <c r="B3" s="7"/>
      <c r="C3" s="7"/>
      <c r="D3" s="7"/>
      <c r="E3" s="3" t="s">
        <v>36</v>
      </c>
      <c r="F3" s="7"/>
      <c r="H3" s="6"/>
      <c r="Z3" s="143" t="s">
        <v>34</v>
      </c>
      <c r="AA3" s="143"/>
      <c r="AB3" s="15"/>
    </row>
    <row r="4" spans="1:28" ht="12.75">
      <c r="A4" s="7"/>
      <c r="B4" s="7"/>
      <c r="C4" s="7"/>
      <c r="D4" s="7"/>
      <c r="E4" s="48" t="str">
        <f>Сводный!$C$4</f>
        <v>Класс судов: R6 юниорки</v>
      </c>
      <c r="F4" s="59"/>
      <c r="H4" s="6"/>
      <c r="Z4" s="55"/>
      <c r="AA4" s="55"/>
      <c r="AB4" s="15"/>
    </row>
    <row r="5" spans="1:27" ht="12.75">
      <c r="A5" s="7"/>
      <c r="B5" s="7"/>
      <c r="C5" s="7"/>
      <c r="D5" s="7"/>
      <c r="E5" s="7"/>
      <c r="F5" s="30"/>
      <c r="Z5" s="58" t="s">
        <v>24</v>
      </c>
      <c r="AA5" s="30"/>
    </row>
    <row r="6" spans="1:28" ht="12.75">
      <c r="A6" s="17"/>
      <c r="B6" s="17"/>
      <c r="C6" s="17"/>
      <c r="D6" s="7"/>
      <c r="E6" s="8" t="str">
        <f>Сводный!$C$6</f>
        <v>Место проведения: р. Лосиха, Первомайский район, Алтайский край</v>
      </c>
      <c r="F6" s="8"/>
      <c r="G6" s="9"/>
      <c r="H6" s="9"/>
      <c r="K6" s="15"/>
      <c r="M6" s="15"/>
      <c r="O6" s="15"/>
      <c r="Q6" s="15"/>
      <c r="S6" s="15"/>
      <c r="U6" s="15"/>
      <c r="V6" s="15"/>
      <c r="W6" s="15"/>
      <c r="X6" s="15"/>
      <c r="Y6" s="15"/>
      <c r="Z6" s="8" t="str">
        <f>Сводный!$K$6</f>
        <v>Дудник А.В. _____________</v>
      </c>
      <c r="AB6" s="15"/>
    </row>
    <row r="7" spans="1:28" ht="12.75">
      <c r="A7" s="17"/>
      <c r="B7" s="17"/>
      <c r="C7" s="17"/>
      <c r="D7" s="7"/>
      <c r="E7" s="8" t="str">
        <f>Сводный!$C$7</f>
        <v>Время проведения: 14-21 апреля 2018 г.</v>
      </c>
      <c r="F7" s="8"/>
      <c r="G7" s="11"/>
      <c r="H7" s="11"/>
      <c r="I7" s="6"/>
      <c r="K7" s="15"/>
      <c r="M7" s="15"/>
      <c r="O7" s="15"/>
      <c r="Q7" s="15"/>
      <c r="S7" s="15"/>
      <c r="U7" s="15"/>
      <c r="V7" s="15"/>
      <c r="W7" s="15"/>
      <c r="X7" s="15"/>
      <c r="Y7" s="15"/>
      <c r="Z7" s="56" t="str">
        <f>Сводный!$K$7</f>
        <v>"___" _____________ 2018 г.</v>
      </c>
      <c r="AA7" s="7"/>
      <c r="AB7" s="15"/>
    </row>
    <row r="8" spans="1:28" s="20" customFormat="1" ht="12.75">
      <c r="A8" s="19"/>
      <c r="B8" s="19"/>
      <c r="C8" s="19"/>
      <c r="D8" s="18"/>
      <c r="E8" s="19"/>
      <c r="F8" s="21"/>
      <c r="G8" s="21"/>
      <c r="H8" s="21"/>
      <c r="I8" s="46"/>
      <c r="K8" s="4"/>
      <c r="M8" s="4"/>
      <c r="O8" s="4"/>
      <c r="Q8" s="4"/>
      <c r="S8" s="4"/>
      <c r="U8" s="4"/>
      <c r="V8" s="4"/>
      <c r="W8" s="4"/>
      <c r="X8" s="4"/>
      <c r="Y8" s="4"/>
      <c r="AA8" s="4"/>
      <c r="AB8" s="4"/>
    </row>
    <row r="9" spans="1:31" ht="38.25">
      <c r="A9" s="36" t="s">
        <v>10</v>
      </c>
      <c r="B9" s="13" t="s">
        <v>204</v>
      </c>
      <c r="C9" s="13" t="s">
        <v>150</v>
      </c>
      <c r="D9" s="13" t="s">
        <v>11</v>
      </c>
      <c r="E9" s="13" t="s">
        <v>12</v>
      </c>
      <c r="F9" s="13" t="s">
        <v>58</v>
      </c>
      <c r="G9" s="32" t="s">
        <v>13</v>
      </c>
      <c r="H9" s="32" t="s">
        <v>14</v>
      </c>
      <c r="I9" s="13" t="s">
        <v>15</v>
      </c>
      <c r="J9" s="32" t="s">
        <v>27</v>
      </c>
      <c r="K9" s="32" t="s">
        <v>0</v>
      </c>
      <c r="L9" s="32" t="s">
        <v>1</v>
      </c>
      <c r="M9" s="32" t="s">
        <v>2</v>
      </c>
      <c r="N9" s="32" t="s">
        <v>3</v>
      </c>
      <c r="O9" s="32" t="s">
        <v>4</v>
      </c>
      <c r="P9" s="32" t="s">
        <v>5</v>
      </c>
      <c r="Q9" s="32" t="s">
        <v>6</v>
      </c>
      <c r="R9" s="32" t="s">
        <v>7</v>
      </c>
      <c r="S9" s="32" t="s">
        <v>8</v>
      </c>
      <c r="T9" s="32" t="s">
        <v>9</v>
      </c>
      <c r="U9" s="32" t="s">
        <v>98</v>
      </c>
      <c r="V9" s="32" t="s">
        <v>99</v>
      </c>
      <c r="W9" s="32" t="s">
        <v>100</v>
      </c>
      <c r="X9" s="32" t="s">
        <v>101</v>
      </c>
      <c r="Y9" s="32" t="s">
        <v>102</v>
      </c>
      <c r="Z9" s="13" t="s">
        <v>16</v>
      </c>
      <c r="AA9" s="32" t="s">
        <v>17</v>
      </c>
      <c r="AB9" s="32" t="s">
        <v>18</v>
      </c>
      <c r="AC9" s="33" t="s">
        <v>19</v>
      </c>
      <c r="AD9" s="39" t="s">
        <v>20</v>
      </c>
      <c r="AE9" s="33" t="s">
        <v>41</v>
      </c>
    </row>
    <row r="10" spans="1:31" ht="39" customHeight="1">
      <c r="A10" s="156">
        <v>3</v>
      </c>
      <c r="B10" s="116">
        <f>A10</f>
        <v>3</v>
      </c>
      <c r="C10" s="154" t="str">
        <f>IF(ISBLANK($A10),"",VLOOKUP($A10,Список,COLUMN()-1,0))</f>
        <v>R6юк</v>
      </c>
      <c r="D10" s="150" t="str">
        <f>IF(ISBLANK($A10),"",VLOOKUP($A10,Список,COLUMN()-1,0))</f>
        <v>"Скатики"
г. Бийск
</v>
      </c>
      <c r="E10" s="150" t="str">
        <f>IF(ISBLANK($A10),"",VLOOKUP($A10,Список,COLUMN()-1,0))</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F10" s="150" t="str">
        <f>IF(ISBLANK($A10),"",VLOOKUP($A10,Список,COLUMN()+1,0))</f>
        <v>
</v>
      </c>
      <c r="G10" s="114">
        <f>IF(ISBLANK($A10),"",VLOOKUP($B10,Слалом_общ,COLUMN()-1,0))</f>
        <v>0.03819444444444444</v>
      </c>
      <c r="H10" s="114">
        <f>IF(ISBLANK($A10),"",VLOOKUP($B10,Слалом_общ,COLUMN()-1,0))</f>
        <v>0.0401943287037037</v>
      </c>
      <c r="I10" s="40">
        <f aca="true" t="shared" si="0" ref="I10:I15">H10-G10</f>
        <v>0.0019998842592592603</v>
      </c>
      <c r="J10" s="115">
        <f aca="true" t="shared" si="1" ref="J10:Y10">IF(ISBLANK($A10),"",VLOOKUP($B10,Слалом_общ,COLUMN()-1,0))</f>
        <v>0</v>
      </c>
      <c r="K10" s="115">
        <f t="shared" si="1"/>
        <v>50</v>
      </c>
      <c r="L10" s="115">
        <f t="shared" si="1"/>
        <v>50</v>
      </c>
      <c r="M10" s="115">
        <f t="shared" si="1"/>
        <v>0</v>
      </c>
      <c r="N10" s="115">
        <f t="shared" si="1"/>
        <v>5</v>
      </c>
      <c r="O10" s="115">
        <f t="shared" si="1"/>
        <v>50</v>
      </c>
      <c r="P10" s="115">
        <f t="shared" si="1"/>
        <v>50</v>
      </c>
      <c r="Q10" s="115">
        <f t="shared" si="1"/>
        <v>0</v>
      </c>
      <c r="R10" s="115">
        <f t="shared" si="1"/>
        <v>0</v>
      </c>
      <c r="S10" s="115">
        <f t="shared" si="1"/>
        <v>50</v>
      </c>
      <c r="T10" s="115">
        <f t="shared" si="1"/>
        <v>0</v>
      </c>
      <c r="U10" s="115">
        <f t="shared" si="1"/>
        <v>0</v>
      </c>
      <c r="V10" s="115">
        <f t="shared" si="1"/>
        <v>0</v>
      </c>
      <c r="W10" s="115">
        <f t="shared" si="1"/>
        <v>0</v>
      </c>
      <c r="X10" s="115">
        <f t="shared" si="1"/>
        <v>0</v>
      </c>
      <c r="Y10" s="115">
        <f t="shared" si="1"/>
        <v>0</v>
      </c>
      <c r="Z10" s="47">
        <f aca="true" t="shared" si="2" ref="Z10:Z15">SUM(J10:Y10)</f>
        <v>255</v>
      </c>
      <c r="AA10" s="40">
        <f aca="true" t="shared" si="3" ref="AA10:AA15">I10+TIME(,,Z10)</f>
        <v>0.004951273148148149</v>
      </c>
      <c r="AB10" s="153">
        <f>IF(MIN(AA10,AA11)=0,MAX(AA10,AA11),MIN(AA10,AA11))</f>
        <v>0.003844907407407415</v>
      </c>
      <c r="AC10" s="152">
        <f ca="1">IF(ISBLANK($A10),"",RANK(AB10,OFFSET(AB$10,0,0,COUNTA($A$10:$A$238)*2,1),1))</f>
        <v>1</v>
      </c>
      <c r="AD10" s="148">
        <v>1</v>
      </c>
      <c r="AE10" s="146">
        <f>IF(ISBLANK(AD10),0,300-15*(AD10-1))</f>
        <v>300</v>
      </c>
    </row>
    <row r="11" spans="1:31" ht="39" customHeight="1">
      <c r="A11" s="157"/>
      <c r="B11" s="117" t="str">
        <f>A10&amp;"_2п"</f>
        <v>3_2п</v>
      </c>
      <c r="C11" s="155"/>
      <c r="D11" s="150"/>
      <c r="E11" s="150"/>
      <c r="F11" s="150"/>
      <c r="G11" s="114">
        <f>IF(ISBLANK($A10),"",VLOOKUP($B11,Слалом_общ,COLUMN()-1,0))</f>
        <v>0.09930555555555555</v>
      </c>
      <c r="H11" s="114">
        <f>IF(ISBLANK($A10),"",VLOOKUP($B11,Слалом_общ,COLUMN()-1,0))</f>
        <v>0.10124074074074074</v>
      </c>
      <c r="I11" s="40">
        <f t="shared" si="0"/>
        <v>0.0019351851851851926</v>
      </c>
      <c r="J11" s="115">
        <f aca="true" t="shared" si="4" ref="J11:Y11">IF(ISBLANK($A10),"",VLOOKUP($B11,Слалом_общ,COLUMN()-1,0))</f>
        <v>0</v>
      </c>
      <c r="K11" s="115">
        <f t="shared" si="4"/>
        <v>50</v>
      </c>
      <c r="L11" s="115">
        <f t="shared" si="4"/>
        <v>50</v>
      </c>
      <c r="M11" s="115">
        <f t="shared" si="4"/>
        <v>0</v>
      </c>
      <c r="N11" s="115">
        <f t="shared" si="4"/>
        <v>5</v>
      </c>
      <c r="O11" s="115">
        <f t="shared" si="4"/>
        <v>50</v>
      </c>
      <c r="P11" s="115">
        <f t="shared" si="4"/>
        <v>5</v>
      </c>
      <c r="Q11" s="115">
        <f t="shared" si="4"/>
        <v>0</v>
      </c>
      <c r="R11" s="115">
        <f t="shared" si="4"/>
        <v>0</v>
      </c>
      <c r="S11" s="115">
        <f t="shared" si="4"/>
        <v>5</v>
      </c>
      <c r="T11" s="115">
        <f t="shared" si="4"/>
        <v>0</v>
      </c>
      <c r="U11" s="115">
        <f t="shared" si="4"/>
        <v>0</v>
      </c>
      <c r="V11" s="115">
        <f t="shared" si="4"/>
        <v>0</v>
      </c>
      <c r="W11" s="115">
        <f t="shared" si="4"/>
        <v>0</v>
      </c>
      <c r="X11" s="115">
        <f t="shared" si="4"/>
        <v>0</v>
      </c>
      <c r="Y11" s="115">
        <f t="shared" si="4"/>
        <v>0</v>
      </c>
      <c r="Z11" s="47">
        <f t="shared" si="2"/>
        <v>165</v>
      </c>
      <c r="AA11" s="40">
        <f t="shared" si="3"/>
        <v>0.003844907407407415</v>
      </c>
      <c r="AB11" s="153"/>
      <c r="AC11" s="152"/>
      <c r="AD11" s="148"/>
      <c r="AE11" s="146"/>
    </row>
    <row r="12" spans="1:31" ht="39" customHeight="1">
      <c r="A12" s="156">
        <v>5</v>
      </c>
      <c r="B12" s="116">
        <f>A12</f>
        <v>5</v>
      </c>
      <c r="C12" s="154" t="str">
        <f>IF(ISBLANK($A12),"",VLOOKUP($A12,Список,COLUMN()-1,0))</f>
        <v>R6юк</v>
      </c>
      <c r="D12" s="150" t="str">
        <f>IF(ISBLANK($A12),"",VLOOKUP($A12,Список,COLUMN()-1,0))</f>
        <v>"Жемчужина" (ТК Норд)
г. Барнаул
</v>
      </c>
      <c r="E12" s="150" t="str">
        <f>IF(ISBLANK($A12),"",VLOOKUP($A12,Список,COLUMN()-1,0))</f>
        <v>Кулакова Елизавета
Баранова Евгения
Игнатенко Елизавета
Маслова Анастасия
Князькова Виктория
Зенкина Алина</v>
      </c>
      <c r="F12" s="150" t="str">
        <f>IF(ISBLANK($A12),"",VLOOKUP($A12,Список,COLUMN()+1,0))</f>
        <v>
</v>
      </c>
      <c r="G12" s="114">
        <f>IF(ISBLANK($A12),"",VLOOKUP($B12,Слалом_общ,COLUMN()-1,0))</f>
        <v>0.049999999999999996</v>
      </c>
      <c r="H12" s="114">
        <f>IF(ISBLANK($A12),"",VLOOKUP($B12,Слалом_общ,COLUMN()-1,0))</f>
        <v>0.051546643518518516</v>
      </c>
      <c r="I12" s="40">
        <f t="shared" si="0"/>
        <v>0.0015466435185185201</v>
      </c>
      <c r="J12" s="115">
        <f aca="true" t="shared" si="5" ref="J12:Y12">IF(ISBLANK($A12),"",VLOOKUP($B12,Слалом_общ,COLUMN()-1,0))</f>
        <v>0</v>
      </c>
      <c r="K12" s="115">
        <f t="shared" si="5"/>
        <v>50</v>
      </c>
      <c r="L12" s="115">
        <f t="shared" si="5"/>
        <v>50</v>
      </c>
      <c r="M12" s="115">
        <f t="shared" si="5"/>
        <v>5</v>
      </c>
      <c r="N12" s="115">
        <f t="shared" si="5"/>
        <v>50</v>
      </c>
      <c r="O12" s="115">
        <f t="shared" si="5"/>
        <v>50</v>
      </c>
      <c r="P12" s="115">
        <f t="shared" si="5"/>
        <v>50</v>
      </c>
      <c r="Q12" s="115">
        <f t="shared" si="5"/>
        <v>50</v>
      </c>
      <c r="R12" s="115">
        <f t="shared" si="5"/>
        <v>50</v>
      </c>
      <c r="S12" s="115">
        <f t="shared" si="5"/>
        <v>5</v>
      </c>
      <c r="T12" s="115">
        <f t="shared" si="5"/>
        <v>0</v>
      </c>
      <c r="U12" s="115">
        <f t="shared" si="5"/>
        <v>0</v>
      </c>
      <c r="V12" s="115">
        <f t="shared" si="5"/>
        <v>0</v>
      </c>
      <c r="W12" s="115">
        <f t="shared" si="5"/>
        <v>0</v>
      </c>
      <c r="X12" s="115">
        <f t="shared" si="5"/>
        <v>0</v>
      </c>
      <c r="Y12" s="115">
        <f t="shared" si="5"/>
        <v>0</v>
      </c>
      <c r="Z12" s="47">
        <f t="shared" si="2"/>
        <v>360</v>
      </c>
      <c r="AA12" s="40">
        <f t="shared" si="3"/>
        <v>0.005713310185185187</v>
      </c>
      <c r="AB12" s="153">
        <f>IF(MIN(AA12,AA13)=0,MAX(AA12,AA13),MIN(AA12,AA13))</f>
        <v>0.0050525462962962946</v>
      </c>
      <c r="AC12" s="152">
        <f ca="1">IF(ISBLANK($A12),"",RANK(AB12,OFFSET(AB$10,0,0,COUNTA($A$10:$A$238)*2,1),1))</f>
        <v>2</v>
      </c>
      <c r="AD12" s="148">
        <v>2</v>
      </c>
      <c r="AE12" s="146">
        <f>IF(ISBLANK(AD12),0,300-15*(AD12-1))</f>
        <v>285</v>
      </c>
    </row>
    <row r="13" spans="1:31" ht="39" customHeight="1">
      <c r="A13" s="157"/>
      <c r="B13" s="117" t="str">
        <f>A12&amp;"_2п"</f>
        <v>5_2п</v>
      </c>
      <c r="C13" s="155"/>
      <c r="D13" s="150"/>
      <c r="E13" s="150"/>
      <c r="F13" s="150"/>
      <c r="G13" s="114">
        <f>IF(ISBLANK($A12),"",VLOOKUP($B13,Слалом_общ,COLUMN()-1,0))</f>
        <v>0.08125</v>
      </c>
      <c r="H13" s="114">
        <f>IF(ISBLANK($A12),"",VLOOKUP($B13,Слалом_общ,COLUMN()-1,0))</f>
        <v>0.08335115740740741</v>
      </c>
      <c r="I13" s="40">
        <f t="shared" si="0"/>
        <v>0.0021011574074074058</v>
      </c>
      <c r="J13" s="115">
        <f aca="true" t="shared" si="6" ref="J13:Y13">IF(ISBLANK($A12),"",VLOOKUP($B13,Слалом_общ,COLUMN()-1,0))</f>
        <v>0</v>
      </c>
      <c r="K13" s="115">
        <f t="shared" si="6"/>
        <v>50</v>
      </c>
      <c r="L13" s="115">
        <f t="shared" si="6"/>
        <v>50</v>
      </c>
      <c r="M13" s="115">
        <f t="shared" si="6"/>
        <v>0</v>
      </c>
      <c r="N13" s="115">
        <f t="shared" si="6"/>
        <v>0</v>
      </c>
      <c r="O13" s="115">
        <f t="shared" si="6"/>
        <v>50</v>
      </c>
      <c r="P13" s="115">
        <f t="shared" si="6"/>
        <v>50</v>
      </c>
      <c r="Q13" s="115">
        <f t="shared" si="6"/>
        <v>5</v>
      </c>
      <c r="R13" s="115">
        <f t="shared" si="6"/>
        <v>0</v>
      </c>
      <c r="S13" s="115">
        <f t="shared" si="6"/>
        <v>50</v>
      </c>
      <c r="T13" s="115">
        <f t="shared" si="6"/>
        <v>0</v>
      </c>
      <c r="U13" s="115">
        <f t="shared" si="6"/>
        <v>0</v>
      </c>
      <c r="V13" s="115">
        <f t="shared" si="6"/>
        <v>0</v>
      </c>
      <c r="W13" s="115">
        <f t="shared" si="6"/>
        <v>0</v>
      </c>
      <c r="X13" s="115">
        <f t="shared" si="6"/>
        <v>0</v>
      </c>
      <c r="Y13" s="115">
        <f t="shared" si="6"/>
        <v>0</v>
      </c>
      <c r="Z13" s="47">
        <f t="shared" si="2"/>
        <v>255</v>
      </c>
      <c r="AA13" s="40">
        <f t="shared" si="3"/>
        <v>0.0050525462962962946</v>
      </c>
      <c r="AB13" s="153"/>
      <c r="AC13" s="152"/>
      <c r="AD13" s="148"/>
      <c r="AE13" s="146"/>
    </row>
    <row r="14" spans="1:31" ht="39" customHeight="1" hidden="1">
      <c r="A14" s="156"/>
      <c r="B14" s="116">
        <f>A14</f>
        <v>0</v>
      </c>
      <c r="C14" s="154">
        <f>IF(ISBLANK($A14),"",VLOOKUP($A14,Список,COLUMN()-1,0))</f>
      </c>
      <c r="D14" s="150">
        <f>IF(ISBLANK($A14),"",VLOOKUP($A14,Список,COLUMN()-1,0))</f>
      </c>
      <c r="E14" s="150">
        <f>IF(ISBLANK($A14),"",VLOOKUP($A14,Список,COLUMN()-1,0))</f>
      </c>
      <c r="F14" s="150">
        <f>IF(ISBLANK($A14),"",VLOOKUP($A14,Список,COLUMN()+1,0))</f>
      </c>
      <c r="G14" s="114">
        <f>IF(ISBLANK($A14),"",VLOOKUP($B14,Слалом_общ,COLUMN()-1,0))</f>
      </c>
      <c r="H14" s="114">
        <f>IF(ISBLANK($A14),"",VLOOKUP($B14,Слалом_общ,COLUMN()-1,0))</f>
      </c>
      <c r="I14" s="40" t="e">
        <f t="shared" si="0"/>
        <v>#VALUE!</v>
      </c>
      <c r="J14" s="115">
        <f aca="true" t="shared" si="7" ref="J14:Y28">IF(ISBLANK($A14),"",VLOOKUP($B14,Слалом_общ,COLUMN()-1,0))</f>
      </c>
      <c r="K14" s="115">
        <f t="shared" si="7"/>
      </c>
      <c r="L14" s="115">
        <f t="shared" si="7"/>
      </c>
      <c r="M14" s="115">
        <f t="shared" si="7"/>
      </c>
      <c r="N14" s="115">
        <f t="shared" si="7"/>
      </c>
      <c r="O14" s="115">
        <f t="shared" si="7"/>
      </c>
      <c r="P14" s="115">
        <f t="shared" si="7"/>
      </c>
      <c r="Q14" s="115">
        <f t="shared" si="7"/>
      </c>
      <c r="R14" s="115">
        <f t="shared" si="7"/>
      </c>
      <c r="S14" s="115">
        <f t="shared" si="7"/>
      </c>
      <c r="T14" s="115">
        <f t="shared" si="7"/>
      </c>
      <c r="U14" s="115">
        <f t="shared" si="7"/>
      </c>
      <c r="V14" s="115">
        <f t="shared" si="7"/>
      </c>
      <c r="W14" s="115">
        <f t="shared" si="7"/>
      </c>
      <c r="X14" s="115">
        <f t="shared" si="7"/>
      </c>
      <c r="Y14" s="115">
        <f t="shared" si="7"/>
      </c>
      <c r="Z14" s="47">
        <f t="shared" si="2"/>
        <v>0</v>
      </c>
      <c r="AA14" s="40" t="e">
        <f t="shared" si="3"/>
        <v>#VALUE!</v>
      </c>
      <c r="AB14" s="153" t="e">
        <f>IF(MIN(AA14,AA15)=0,MAX(AA14,AA15),MIN(AA14,AA15))</f>
        <v>#VALUE!</v>
      </c>
      <c r="AC14" s="152">
        <f ca="1">IF(ISBLANK($A14),"",RANK(AB14,OFFSET(AB$10,0,0,COUNTA($A$10:$A$238)*2,1),1))</f>
      </c>
      <c r="AD14" s="148">
        <v>3</v>
      </c>
      <c r="AE14" s="146">
        <f>IF(ISBLANK(AD14),0,300-15*(AD14-1))</f>
        <v>270</v>
      </c>
    </row>
    <row r="15" spans="1:31" ht="39" customHeight="1" hidden="1">
      <c r="A15" s="157"/>
      <c r="B15" s="117" t="str">
        <f>A14&amp;"_2п"</f>
        <v>_2п</v>
      </c>
      <c r="C15" s="155"/>
      <c r="D15" s="150"/>
      <c r="E15" s="150"/>
      <c r="F15" s="150"/>
      <c r="G15" s="114">
        <f>IF(ISBLANK($A14),"",VLOOKUP($B15,Слалом_общ,COLUMN()-1,0))</f>
      </c>
      <c r="H15" s="114">
        <f>IF(ISBLANK($A14),"",VLOOKUP($B15,Слалом_общ,COLUMN()-1,0))</f>
      </c>
      <c r="I15" s="40" t="e">
        <f t="shared" si="0"/>
        <v>#VALUE!</v>
      </c>
      <c r="J15" s="115">
        <f aca="true" t="shared" si="8" ref="J15:Y15">IF(ISBLANK($A14),"",VLOOKUP($B15,Слалом_общ,COLUMN()-1,0))</f>
      </c>
      <c r="K15" s="115">
        <f t="shared" si="8"/>
      </c>
      <c r="L15" s="115">
        <f t="shared" si="8"/>
      </c>
      <c r="M15" s="115">
        <f t="shared" si="8"/>
      </c>
      <c r="N15" s="115">
        <f t="shared" si="8"/>
      </c>
      <c r="O15" s="115">
        <f t="shared" si="8"/>
      </c>
      <c r="P15" s="115">
        <f t="shared" si="8"/>
      </c>
      <c r="Q15" s="115">
        <f t="shared" si="8"/>
      </c>
      <c r="R15" s="115">
        <f t="shared" si="8"/>
      </c>
      <c r="S15" s="115">
        <f t="shared" si="8"/>
      </c>
      <c r="T15" s="115">
        <f t="shared" si="8"/>
      </c>
      <c r="U15" s="115">
        <f t="shared" si="8"/>
      </c>
      <c r="V15" s="115">
        <f t="shared" si="8"/>
      </c>
      <c r="W15" s="115">
        <f t="shared" si="8"/>
      </c>
      <c r="X15" s="115">
        <f t="shared" si="8"/>
      </c>
      <c r="Y15" s="115">
        <f t="shared" si="8"/>
      </c>
      <c r="Z15" s="47">
        <f t="shared" si="2"/>
        <v>0</v>
      </c>
      <c r="AA15" s="40" t="e">
        <f t="shared" si="3"/>
        <v>#VALUE!</v>
      </c>
      <c r="AB15" s="153"/>
      <c r="AC15" s="152"/>
      <c r="AD15" s="148"/>
      <c r="AE15" s="146"/>
    </row>
    <row r="16" spans="1:31" ht="39" customHeight="1" hidden="1">
      <c r="A16" s="156"/>
      <c r="B16" s="116">
        <f>A16</f>
        <v>0</v>
      </c>
      <c r="C16" s="154">
        <f>IF(ISBLANK($A16),"",VLOOKUP($A16,Список,COLUMN()-1,0))</f>
      </c>
      <c r="D16" s="150">
        <f>IF(ISBLANK($A16),"",VLOOKUP($A16,Список,COLUMN()-1,0))</f>
      </c>
      <c r="E16" s="150">
        <f>IF(ISBLANK($A16),"",VLOOKUP($A16,Список,COLUMN()-1,0))</f>
      </c>
      <c r="F16" s="150">
        <f>IF(ISBLANK($A16),"",VLOOKUP($A16,Список,COLUMN()+1,0))</f>
      </c>
      <c r="G16" s="114">
        <f>IF(ISBLANK($A16),"",VLOOKUP($B16,Слалом_общ,COLUMN()-1,0))</f>
      </c>
      <c r="H16" s="114">
        <f>IF(ISBLANK($A16),"",VLOOKUP($B16,Слалом_общ,COLUMN()-1,0))</f>
      </c>
      <c r="I16" s="40" t="e">
        <f aca="true" t="shared" si="9" ref="I16:I63">H16-G16</f>
        <v>#VALUE!</v>
      </c>
      <c r="J16" s="115">
        <f t="shared" si="7"/>
      </c>
      <c r="K16" s="115">
        <f t="shared" si="7"/>
      </c>
      <c r="L16" s="115">
        <f t="shared" si="7"/>
      </c>
      <c r="M16" s="115">
        <f t="shared" si="7"/>
      </c>
      <c r="N16" s="115">
        <f t="shared" si="7"/>
      </c>
      <c r="O16" s="115">
        <f t="shared" si="7"/>
      </c>
      <c r="P16" s="115">
        <f t="shared" si="7"/>
      </c>
      <c r="Q16" s="115">
        <f t="shared" si="7"/>
      </c>
      <c r="R16" s="115">
        <f t="shared" si="7"/>
      </c>
      <c r="S16" s="115">
        <f t="shared" si="7"/>
      </c>
      <c r="T16" s="115">
        <f t="shared" si="7"/>
      </c>
      <c r="U16" s="115">
        <f t="shared" si="7"/>
      </c>
      <c r="V16" s="115">
        <f t="shared" si="7"/>
      </c>
      <c r="W16" s="115">
        <f t="shared" si="7"/>
      </c>
      <c r="X16" s="115">
        <f t="shared" si="7"/>
      </c>
      <c r="Y16" s="115">
        <f t="shared" si="7"/>
      </c>
      <c r="Z16" s="47">
        <f aca="true" t="shared" si="10" ref="Z16:Z63">SUM(J16:Y16)</f>
        <v>0</v>
      </c>
      <c r="AA16" s="40" t="e">
        <f aca="true" t="shared" si="11" ref="AA16:AA63">I16+TIME(,,Z16)</f>
        <v>#VALUE!</v>
      </c>
      <c r="AB16" s="153" t="e">
        <f>IF(MIN(AA16,AA17)=0,MAX(AA16,AA17),MIN(AA16,AA17))</f>
        <v>#VALUE!</v>
      </c>
      <c r="AC16" s="152">
        <f ca="1">IF(ISBLANK($A16),"",RANK(AB16,OFFSET(AB$10,0,0,COUNTA($A$10:$A$238)*2,1),1))</f>
      </c>
      <c r="AD16" s="148"/>
      <c r="AE16" s="146">
        <f>IF(ISBLANK(AD16),0,300-15*(AD16-1))</f>
        <v>0</v>
      </c>
    </row>
    <row r="17" spans="1:31" ht="39" customHeight="1" hidden="1">
      <c r="A17" s="157"/>
      <c r="B17" s="117" t="str">
        <f>A16&amp;"_2п"</f>
        <v>_2п</v>
      </c>
      <c r="C17" s="155"/>
      <c r="D17" s="150"/>
      <c r="E17" s="150"/>
      <c r="F17" s="150"/>
      <c r="G17" s="114">
        <f>IF(ISBLANK($A16),"",VLOOKUP($B17,Слалом_общ,COLUMN()-1,0))</f>
      </c>
      <c r="H17" s="114">
        <f>IF(ISBLANK($A16),"",VLOOKUP($B17,Слалом_общ,COLUMN()-1,0))</f>
      </c>
      <c r="I17" s="40" t="e">
        <f t="shared" si="9"/>
        <v>#VALUE!</v>
      </c>
      <c r="J17" s="115">
        <f aca="true" t="shared" si="12" ref="J17:Y17">IF(ISBLANK($A16),"",VLOOKUP($B17,Слалом_общ,COLUMN()-1,0))</f>
      </c>
      <c r="K17" s="115">
        <f t="shared" si="12"/>
      </c>
      <c r="L17" s="115">
        <f t="shared" si="12"/>
      </c>
      <c r="M17" s="115">
        <f t="shared" si="12"/>
      </c>
      <c r="N17" s="115">
        <f t="shared" si="12"/>
      </c>
      <c r="O17" s="115">
        <f t="shared" si="12"/>
      </c>
      <c r="P17" s="115">
        <f t="shared" si="12"/>
      </c>
      <c r="Q17" s="115">
        <f t="shared" si="12"/>
      </c>
      <c r="R17" s="115">
        <f t="shared" si="12"/>
      </c>
      <c r="S17" s="115">
        <f t="shared" si="12"/>
      </c>
      <c r="T17" s="115">
        <f t="shared" si="12"/>
      </c>
      <c r="U17" s="115">
        <f t="shared" si="12"/>
      </c>
      <c r="V17" s="115">
        <f t="shared" si="12"/>
      </c>
      <c r="W17" s="115">
        <f t="shared" si="12"/>
      </c>
      <c r="X17" s="115">
        <f t="shared" si="12"/>
      </c>
      <c r="Y17" s="115">
        <f t="shared" si="12"/>
      </c>
      <c r="Z17" s="47">
        <f t="shared" si="10"/>
        <v>0</v>
      </c>
      <c r="AA17" s="40" t="e">
        <f t="shared" si="11"/>
        <v>#VALUE!</v>
      </c>
      <c r="AB17" s="153"/>
      <c r="AC17" s="152"/>
      <c r="AD17" s="148"/>
      <c r="AE17" s="146"/>
    </row>
    <row r="18" spans="1:31" ht="39" customHeight="1" hidden="1">
      <c r="A18" s="156"/>
      <c r="B18" s="116">
        <f>A18</f>
        <v>0</v>
      </c>
      <c r="C18" s="154">
        <f>IF(ISBLANK($A18),"",VLOOKUP($A18,Список,COLUMN()-1,0))</f>
      </c>
      <c r="D18" s="150">
        <f>IF(ISBLANK($A18),"",VLOOKUP($A18,Список,COLUMN()-1,0))</f>
      </c>
      <c r="E18" s="150">
        <f>IF(ISBLANK($A18),"",VLOOKUP($A18,Список,COLUMN()-1,0))</f>
      </c>
      <c r="F18" s="150">
        <f>IF(ISBLANK($A18),"",VLOOKUP($A18,Список,COLUMN()+1,0))</f>
      </c>
      <c r="G18" s="114">
        <f>IF(ISBLANK($A18),"",VLOOKUP($B18,Слалом_общ,COLUMN()-1,0))</f>
      </c>
      <c r="H18" s="114">
        <f>IF(ISBLANK($A18),"",VLOOKUP($B18,Слалом_общ,COLUMN()-1,0))</f>
      </c>
      <c r="I18" s="40" t="e">
        <f t="shared" si="9"/>
        <v>#VALUE!</v>
      </c>
      <c r="J18" s="115">
        <f t="shared" si="7"/>
      </c>
      <c r="K18" s="115">
        <f t="shared" si="7"/>
      </c>
      <c r="L18" s="115">
        <f t="shared" si="7"/>
      </c>
      <c r="M18" s="115">
        <f t="shared" si="7"/>
      </c>
      <c r="N18" s="115">
        <f t="shared" si="7"/>
      </c>
      <c r="O18" s="115">
        <f t="shared" si="7"/>
      </c>
      <c r="P18" s="115">
        <f t="shared" si="7"/>
      </c>
      <c r="Q18" s="115">
        <f t="shared" si="7"/>
      </c>
      <c r="R18" s="115">
        <f t="shared" si="7"/>
      </c>
      <c r="S18" s="115">
        <f t="shared" si="7"/>
      </c>
      <c r="T18" s="115">
        <f t="shared" si="7"/>
      </c>
      <c r="U18" s="115">
        <f t="shared" si="7"/>
      </c>
      <c r="V18" s="115">
        <f t="shared" si="7"/>
      </c>
      <c r="W18" s="115">
        <f t="shared" si="7"/>
      </c>
      <c r="X18" s="115">
        <f t="shared" si="7"/>
      </c>
      <c r="Y18" s="115">
        <f t="shared" si="7"/>
      </c>
      <c r="Z18" s="47">
        <f t="shared" si="10"/>
        <v>0</v>
      </c>
      <c r="AA18" s="40" t="e">
        <f t="shared" si="11"/>
        <v>#VALUE!</v>
      </c>
      <c r="AB18" s="153" t="e">
        <f>IF(MIN(AA18,AA19)=0,MAX(AA18,AA19),MIN(AA18,AA19))</f>
        <v>#VALUE!</v>
      </c>
      <c r="AC18" s="152">
        <f ca="1">IF(ISBLANK($A18),"",RANK(AB18,OFFSET(AB$10,0,0,COUNTA($A$10:$A$238)*2,1),1))</f>
      </c>
      <c r="AD18" s="148"/>
      <c r="AE18" s="146">
        <f>IF(ISBLANK(AD18),0,300-15*(AD18-1))</f>
        <v>0</v>
      </c>
    </row>
    <row r="19" spans="1:31" ht="39" customHeight="1" hidden="1">
      <c r="A19" s="157"/>
      <c r="B19" s="117" t="str">
        <f>A18&amp;"_2п"</f>
        <v>_2п</v>
      </c>
      <c r="C19" s="155"/>
      <c r="D19" s="150"/>
      <c r="E19" s="150"/>
      <c r="F19" s="150"/>
      <c r="G19" s="114">
        <f>IF(ISBLANK($A18),"",VLOOKUP($B19,Слалом_общ,COLUMN()-1,0))</f>
      </c>
      <c r="H19" s="114">
        <f>IF(ISBLANK($A18),"",VLOOKUP($B19,Слалом_общ,COLUMN()-1,0))</f>
      </c>
      <c r="I19" s="40" t="e">
        <f t="shared" si="9"/>
        <v>#VALUE!</v>
      </c>
      <c r="J19" s="115">
        <f aca="true" t="shared" si="13" ref="J19:Y19">IF(ISBLANK($A18),"",VLOOKUP($B19,Слалом_общ,COLUMN()-1,0))</f>
      </c>
      <c r="K19" s="115">
        <f t="shared" si="13"/>
      </c>
      <c r="L19" s="115">
        <f t="shared" si="13"/>
      </c>
      <c r="M19" s="115">
        <f t="shared" si="13"/>
      </c>
      <c r="N19" s="115">
        <f t="shared" si="13"/>
      </c>
      <c r="O19" s="115">
        <f t="shared" si="13"/>
      </c>
      <c r="P19" s="115">
        <f t="shared" si="13"/>
      </c>
      <c r="Q19" s="115">
        <f t="shared" si="13"/>
      </c>
      <c r="R19" s="115">
        <f t="shared" si="13"/>
      </c>
      <c r="S19" s="115">
        <f t="shared" si="13"/>
      </c>
      <c r="T19" s="115">
        <f t="shared" si="13"/>
      </c>
      <c r="U19" s="115">
        <f t="shared" si="13"/>
      </c>
      <c r="V19" s="115">
        <f t="shared" si="13"/>
      </c>
      <c r="W19" s="115">
        <f t="shared" si="13"/>
      </c>
      <c r="X19" s="115">
        <f t="shared" si="13"/>
      </c>
      <c r="Y19" s="115">
        <f t="shared" si="13"/>
      </c>
      <c r="Z19" s="47">
        <f t="shared" si="10"/>
        <v>0</v>
      </c>
      <c r="AA19" s="40" t="e">
        <f t="shared" si="11"/>
        <v>#VALUE!</v>
      </c>
      <c r="AB19" s="153"/>
      <c r="AC19" s="152"/>
      <c r="AD19" s="148"/>
      <c r="AE19" s="146"/>
    </row>
    <row r="20" spans="1:31" ht="39" customHeight="1" hidden="1">
      <c r="A20" s="156"/>
      <c r="B20" s="116">
        <f>A20</f>
        <v>0</v>
      </c>
      <c r="C20" s="154">
        <f>IF(ISBLANK($A20),"",VLOOKUP($A20,Список,COLUMN()-1,0))</f>
      </c>
      <c r="D20" s="150">
        <f>IF(ISBLANK($A20),"",VLOOKUP($A20,Список,COLUMN()-1,0))</f>
      </c>
      <c r="E20" s="150">
        <f>IF(ISBLANK($A20),"",VLOOKUP($A20,Список,COLUMN()-1,0))</f>
      </c>
      <c r="F20" s="150">
        <f>IF(ISBLANK($A20),"",VLOOKUP($A20,Список,COLUMN()+1,0))</f>
      </c>
      <c r="G20" s="114">
        <f>IF(ISBLANK($A20),"",VLOOKUP($B20,Слалом_общ,COLUMN()-1,0))</f>
      </c>
      <c r="H20" s="114">
        <f>IF(ISBLANK($A20),"",VLOOKUP($B20,Слалом_общ,COLUMN()-1,0))</f>
      </c>
      <c r="I20" s="40" t="e">
        <f t="shared" si="9"/>
        <v>#VALUE!</v>
      </c>
      <c r="J20" s="115">
        <f t="shared" si="7"/>
      </c>
      <c r="K20" s="115">
        <f t="shared" si="7"/>
      </c>
      <c r="L20" s="115">
        <f t="shared" si="7"/>
      </c>
      <c r="M20" s="115">
        <f t="shared" si="7"/>
      </c>
      <c r="N20" s="115">
        <f t="shared" si="7"/>
      </c>
      <c r="O20" s="115">
        <f t="shared" si="7"/>
      </c>
      <c r="P20" s="115">
        <f t="shared" si="7"/>
      </c>
      <c r="Q20" s="115">
        <f t="shared" si="7"/>
      </c>
      <c r="R20" s="115">
        <f t="shared" si="7"/>
      </c>
      <c r="S20" s="115">
        <f t="shared" si="7"/>
      </c>
      <c r="T20" s="115">
        <f t="shared" si="7"/>
      </c>
      <c r="U20" s="115">
        <f t="shared" si="7"/>
      </c>
      <c r="V20" s="115">
        <f t="shared" si="7"/>
      </c>
      <c r="W20" s="115">
        <f t="shared" si="7"/>
      </c>
      <c r="X20" s="115">
        <f t="shared" si="7"/>
      </c>
      <c r="Y20" s="115">
        <f t="shared" si="7"/>
      </c>
      <c r="Z20" s="47">
        <f t="shared" si="10"/>
        <v>0</v>
      </c>
      <c r="AA20" s="40" t="e">
        <f t="shared" si="11"/>
        <v>#VALUE!</v>
      </c>
      <c r="AB20" s="153" t="e">
        <f>IF(MIN(AA20,AA21)=0,MAX(AA20,AA21),MIN(AA20,AA21))</f>
        <v>#VALUE!</v>
      </c>
      <c r="AC20" s="152">
        <f ca="1">IF(ISBLANK($A20),"",RANK(AB20,OFFSET(AB$10,0,0,COUNTA($A$10:$A$238)*2,1),1))</f>
      </c>
      <c r="AD20" s="148"/>
      <c r="AE20" s="146">
        <f>IF(ISBLANK(AD20),0,300-15*(AD20-1))</f>
        <v>0</v>
      </c>
    </row>
    <row r="21" spans="1:31" ht="39" customHeight="1" hidden="1">
      <c r="A21" s="157"/>
      <c r="B21" s="117" t="str">
        <f>A20&amp;"_2п"</f>
        <v>_2п</v>
      </c>
      <c r="C21" s="155"/>
      <c r="D21" s="150"/>
      <c r="E21" s="150"/>
      <c r="F21" s="150"/>
      <c r="G21" s="114">
        <f>IF(ISBLANK($A20),"",VLOOKUP($B21,Слалом_общ,COLUMN()-1,0))</f>
      </c>
      <c r="H21" s="114">
        <f>IF(ISBLANK($A20),"",VLOOKUP($B21,Слалом_общ,COLUMN()-1,0))</f>
      </c>
      <c r="I21" s="40" t="e">
        <f t="shared" si="9"/>
        <v>#VALUE!</v>
      </c>
      <c r="J21" s="115">
        <f aca="true" t="shared" si="14" ref="J21:Y21">IF(ISBLANK($A20),"",VLOOKUP($B21,Слалом_общ,COLUMN()-1,0))</f>
      </c>
      <c r="K21" s="115">
        <f t="shared" si="14"/>
      </c>
      <c r="L21" s="115">
        <f t="shared" si="14"/>
      </c>
      <c r="M21" s="115">
        <f t="shared" si="14"/>
      </c>
      <c r="N21" s="115">
        <f t="shared" si="14"/>
      </c>
      <c r="O21" s="115">
        <f t="shared" si="14"/>
      </c>
      <c r="P21" s="115">
        <f t="shared" si="14"/>
      </c>
      <c r="Q21" s="115">
        <f t="shared" si="14"/>
      </c>
      <c r="R21" s="115">
        <f t="shared" si="14"/>
      </c>
      <c r="S21" s="115">
        <f t="shared" si="14"/>
      </c>
      <c r="T21" s="115">
        <f t="shared" si="14"/>
      </c>
      <c r="U21" s="115">
        <f t="shared" si="14"/>
      </c>
      <c r="V21" s="115">
        <f t="shared" si="14"/>
      </c>
      <c r="W21" s="115">
        <f t="shared" si="14"/>
      </c>
      <c r="X21" s="115">
        <f t="shared" si="14"/>
      </c>
      <c r="Y21" s="115">
        <f t="shared" si="14"/>
      </c>
      <c r="Z21" s="47">
        <f t="shared" si="10"/>
        <v>0</v>
      </c>
      <c r="AA21" s="40" t="e">
        <f t="shared" si="11"/>
        <v>#VALUE!</v>
      </c>
      <c r="AB21" s="153"/>
      <c r="AC21" s="152"/>
      <c r="AD21" s="148"/>
      <c r="AE21" s="146"/>
    </row>
    <row r="22" spans="1:31" ht="39" customHeight="1" hidden="1">
      <c r="A22" s="156"/>
      <c r="B22" s="116">
        <f>A22</f>
        <v>0</v>
      </c>
      <c r="C22" s="154">
        <f>IF(ISBLANK($A22),"",VLOOKUP($A22,Список,COLUMN()-1,0))</f>
      </c>
      <c r="D22" s="150">
        <f>IF(ISBLANK($A22),"",VLOOKUP($A22,Список,COLUMN()-1,0))</f>
      </c>
      <c r="E22" s="150">
        <f>IF(ISBLANK($A22),"",VLOOKUP($A22,Список,COLUMN()-1,0))</f>
      </c>
      <c r="F22" s="150">
        <f>IF(ISBLANK($A22),"",VLOOKUP($A22,Список,COLUMN()+1,0))</f>
      </c>
      <c r="G22" s="114">
        <f>IF(ISBLANK($A22),"",VLOOKUP($B22,Слалом_общ,COLUMN()-1,0))</f>
      </c>
      <c r="H22" s="114">
        <f>IF(ISBLANK($A22),"",VLOOKUP($B22,Слалом_общ,COLUMN()-1,0))</f>
      </c>
      <c r="I22" s="40" t="e">
        <f t="shared" si="9"/>
        <v>#VALUE!</v>
      </c>
      <c r="J22" s="115">
        <f t="shared" si="7"/>
      </c>
      <c r="K22" s="115">
        <f t="shared" si="7"/>
      </c>
      <c r="L22" s="115">
        <f t="shared" si="7"/>
      </c>
      <c r="M22" s="115">
        <f t="shared" si="7"/>
      </c>
      <c r="N22" s="115">
        <f t="shared" si="7"/>
      </c>
      <c r="O22" s="115">
        <f t="shared" si="7"/>
      </c>
      <c r="P22" s="115">
        <f t="shared" si="7"/>
      </c>
      <c r="Q22" s="115">
        <f t="shared" si="7"/>
      </c>
      <c r="R22" s="115">
        <f t="shared" si="7"/>
      </c>
      <c r="S22" s="115">
        <f t="shared" si="7"/>
      </c>
      <c r="T22" s="115">
        <f t="shared" si="7"/>
      </c>
      <c r="U22" s="115">
        <f t="shared" si="7"/>
      </c>
      <c r="V22" s="115">
        <f t="shared" si="7"/>
      </c>
      <c r="W22" s="115">
        <f t="shared" si="7"/>
      </c>
      <c r="X22" s="115">
        <f t="shared" si="7"/>
      </c>
      <c r="Y22" s="115">
        <f t="shared" si="7"/>
      </c>
      <c r="Z22" s="47">
        <f t="shared" si="10"/>
        <v>0</v>
      </c>
      <c r="AA22" s="40" t="e">
        <f t="shared" si="11"/>
        <v>#VALUE!</v>
      </c>
      <c r="AB22" s="153" t="e">
        <f>IF(MIN(AA22,AA23)=0,MAX(AA22,AA23),MIN(AA22,AA23))</f>
        <v>#VALUE!</v>
      </c>
      <c r="AC22" s="152">
        <f ca="1">IF(ISBLANK($A22),"",RANK(AB22,OFFSET(AB$10,0,0,COUNTA($A$10:$A$238)*2,1),1))</f>
      </c>
      <c r="AD22" s="148"/>
      <c r="AE22" s="146">
        <f>IF(ISBLANK(AD22),0,300-15*(AD22-1))</f>
        <v>0</v>
      </c>
    </row>
    <row r="23" spans="1:31" ht="39" customHeight="1" hidden="1">
      <c r="A23" s="157"/>
      <c r="B23" s="117" t="str">
        <f>A22&amp;"_2п"</f>
        <v>_2п</v>
      </c>
      <c r="C23" s="155"/>
      <c r="D23" s="150"/>
      <c r="E23" s="150"/>
      <c r="F23" s="150"/>
      <c r="G23" s="114">
        <f>IF(ISBLANK($A22),"",VLOOKUP($B23,Слалом_общ,COLUMN()-1,0))</f>
      </c>
      <c r="H23" s="114">
        <f>IF(ISBLANK($A22),"",VLOOKUP($B23,Слалом_общ,COLUMN()-1,0))</f>
      </c>
      <c r="I23" s="40" t="e">
        <f t="shared" si="9"/>
        <v>#VALUE!</v>
      </c>
      <c r="J23" s="115">
        <f aca="true" t="shared" si="15" ref="J23:Y23">IF(ISBLANK($A22),"",VLOOKUP($B23,Слалом_общ,COLUMN()-1,0))</f>
      </c>
      <c r="K23" s="115">
        <f t="shared" si="15"/>
      </c>
      <c r="L23" s="115">
        <f t="shared" si="15"/>
      </c>
      <c r="M23" s="115">
        <f t="shared" si="15"/>
      </c>
      <c r="N23" s="115">
        <f t="shared" si="15"/>
      </c>
      <c r="O23" s="115">
        <f t="shared" si="15"/>
      </c>
      <c r="P23" s="115">
        <f t="shared" si="15"/>
      </c>
      <c r="Q23" s="115">
        <f t="shared" si="15"/>
      </c>
      <c r="R23" s="115">
        <f t="shared" si="15"/>
      </c>
      <c r="S23" s="115">
        <f t="shared" si="15"/>
      </c>
      <c r="T23" s="115">
        <f t="shared" si="15"/>
      </c>
      <c r="U23" s="115">
        <f t="shared" si="15"/>
      </c>
      <c r="V23" s="115">
        <f t="shared" si="15"/>
      </c>
      <c r="W23" s="115">
        <f t="shared" si="15"/>
      </c>
      <c r="X23" s="115">
        <f t="shared" si="15"/>
      </c>
      <c r="Y23" s="115">
        <f t="shared" si="15"/>
      </c>
      <c r="Z23" s="47">
        <f t="shared" si="10"/>
        <v>0</v>
      </c>
      <c r="AA23" s="40" t="e">
        <f t="shared" si="11"/>
        <v>#VALUE!</v>
      </c>
      <c r="AB23" s="153"/>
      <c r="AC23" s="152"/>
      <c r="AD23" s="148"/>
      <c r="AE23" s="146"/>
    </row>
    <row r="24" spans="1:31" ht="39" customHeight="1" hidden="1">
      <c r="A24" s="156"/>
      <c r="B24" s="116">
        <f>A24</f>
        <v>0</v>
      </c>
      <c r="C24" s="154">
        <f>IF(ISBLANK($A24),"",VLOOKUP($A24,Список,COLUMN()-1,0))</f>
      </c>
      <c r="D24" s="150">
        <f>IF(ISBLANK($A24),"",VLOOKUP($A24,Список,COLUMN()-1,0))</f>
      </c>
      <c r="E24" s="150">
        <f>IF(ISBLANK($A24),"",VLOOKUP($A24,Список,COLUMN()-1,0))</f>
      </c>
      <c r="F24" s="150">
        <f>IF(ISBLANK($A24),"",VLOOKUP($A24,Список,COLUMN()+1,0))</f>
      </c>
      <c r="G24" s="114">
        <f>IF(ISBLANK($A24),"",VLOOKUP($B24,Слалом_общ,COLUMN()-1,0))</f>
      </c>
      <c r="H24" s="114">
        <f>IF(ISBLANK($A24),"",VLOOKUP($B24,Слалом_общ,COLUMN()-1,0))</f>
      </c>
      <c r="I24" s="40" t="e">
        <f t="shared" si="9"/>
        <v>#VALUE!</v>
      </c>
      <c r="J24" s="115">
        <f t="shared" si="7"/>
      </c>
      <c r="K24" s="115">
        <f t="shared" si="7"/>
      </c>
      <c r="L24" s="115">
        <f t="shared" si="7"/>
      </c>
      <c r="M24" s="115">
        <f t="shared" si="7"/>
      </c>
      <c r="N24" s="115">
        <f t="shared" si="7"/>
      </c>
      <c r="O24" s="115">
        <f t="shared" si="7"/>
      </c>
      <c r="P24" s="115">
        <f t="shared" si="7"/>
      </c>
      <c r="Q24" s="115">
        <f t="shared" si="7"/>
      </c>
      <c r="R24" s="115">
        <f t="shared" si="7"/>
      </c>
      <c r="S24" s="115">
        <f t="shared" si="7"/>
      </c>
      <c r="T24" s="115">
        <f t="shared" si="7"/>
      </c>
      <c r="U24" s="115">
        <f t="shared" si="7"/>
      </c>
      <c r="V24" s="115">
        <f t="shared" si="7"/>
      </c>
      <c r="W24" s="115">
        <f t="shared" si="7"/>
      </c>
      <c r="X24" s="115">
        <f t="shared" si="7"/>
      </c>
      <c r="Y24" s="115">
        <f t="shared" si="7"/>
      </c>
      <c r="Z24" s="47">
        <f t="shared" si="10"/>
        <v>0</v>
      </c>
      <c r="AA24" s="40" t="e">
        <f t="shared" si="11"/>
        <v>#VALUE!</v>
      </c>
      <c r="AB24" s="153" t="e">
        <f>IF(MIN(AA24,AA25)=0,MAX(AA24,AA25),MIN(AA24,AA25))</f>
        <v>#VALUE!</v>
      </c>
      <c r="AC24" s="152">
        <f ca="1">IF(ISBLANK($A24),"",RANK(AB24,OFFSET(AB$10,0,0,COUNTA($A$10:$A$238)*2,1),1))</f>
      </c>
      <c r="AD24" s="148"/>
      <c r="AE24" s="146">
        <f>IF(ISBLANK(AD24),0,300-15*(AD24-1))</f>
        <v>0</v>
      </c>
    </row>
    <row r="25" spans="1:31" ht="39" customHeight="1" hidden="1">
      <c r="A25" s="157"/>
      <c r="B25" s="117" t="str">
        <f>A24&amp;"_2п"</f>
        <v>_2п</v>
      </c>
      <c r="C25" s="155"/>
      <c r="D25" s="150"/>
      <c r="E25" s="150"/>
      <c r="F25" s="150"/>
      <c r="G25" s="114">
        <f>IF(ISBLANK($A24),"",VLOOKUP($B25,Слалом_общ,COLUMN()-1,0))</f>
      </c>
      <c r="H25" s="114">
        <f>IF(ISBLANK($A24),"",VLOOKUP($B25,Слалом_общ,COLUMN()-1,0))</f>
      </c>
      <c r="I25" s="40" t="e">
        <f t="shared" si="9"/>
        <v>#VALUE!</v>
      </c>
      <c r="J25" s="115">
        <f aca="true" t="shared" si="16" ref="J25:Y25">IF(ISBLANK($A24),"",VLOOKUP($B25,Слалом_общ,COLUMN()-1,0))</f>
      </c>
      <c r="K25" s="115">
        <f t="shared" si="16"/>
      </c>
      <c r="L25" s="115">
        <f t="shared" si="16"/>
      </c>
      <c r="M25" s="115">
        <f t="shared" si="16"/>
      </c>
      <c r="N25" s="115">
        <f t="shared" si="16"/>
      </c>
      <c r="O25" s="115">
        <f t="shared" si="16"/>
      </c>
      <c r="P25" s="115">
        <f t="shared" si="16"/>
      </c>
      <c r="Q25" s="115">
        <f t="shared" si="16"/>
      </c>
      <c r="R25" s="115">
        <f t="shared" si="16"/>
      </c>
      <c r="S25" s="115">
        <f t="shared" si="16"/>
      </c>
      <c r="T25" s="115">
        <f t="shared" si="16"/>
      </c>
      <c r="U25" s="115">
        <f t="shared" si="16"/>
      </c>
      <c r="V25" s="115">
        <f t="shared" si="16"/>
      </c>
      <c r="W25" s="115">
        <f t="shared" si="16"/>
      </c>
      <c r="X25" s="115">
        <f t="shared" si="16"/>
      </c>
      <c r="Y25" s="115">
        <f t="shared" si="16"/>
      </c>
      <c r="Z25" s="47">
        <f t="shared" si="10"/>
        <v>0</v>
      </c>
      <c r="AA25" s="40" t="e">
        <f t="shared" si="11"/>
        <v>#VALUE!</v>
      </c>
      <c r="AB25" s="153"/>
      <c r="AC25" s="152"/>
      <c r="AD25" s="148"/>
      <c r="AE25" s="146"/>
    </row>
    <row r="26" spans="1:31" ht="39" customHeight="1" hidden="1">
      <c r="A26" s="156"/>
      <c r="B26" s="116">
        <f>A26</f>
        <v>0</v>
      </c>
      <c r="C26" s="154">
        <f>IF(ISBLANK($A26),"",VLOOKUP($A26,Список,COLUMN()-1,0))</f>
      </c>
      <c r="D26" s="150">
        <f>IF(ISBLANK($A26),"",VLOOKUP($A26,Список,COLUMN()-1,0))</f>
      </c>
      <c r="E26" s="150">
        <f>IF(ISBLANK($A26),"",VLOOKUP($A26,Список,COLUMN()-1,0))</f>
      </c>
      <c r="F26" s="150">
        <f>IF(ISBLANK($A26),"",VLOOKUP($A26,Список,COLUMN()+1,0))</f>
      </c>
      <c r="G26" s="114">
        <f>IF(ISBLANK($A26),"",VLOOKUP($B26,Слалом_общ,COLUMN()-1,0))</f>
      </c>
      <c r="H26" s="114">
        <f>IF(ISBLANK($A26),"",VLOOKUP($B26,Слалом_общ,COLUMN()-1,0))</f>
      </c>
      <c r="I26" s="40" t="e">
        <f t="shared" si="9"/>
        <v>#VALUE!</v>
      </c>
      <c r="J26" s="115">
        <f t="shared" si="7"/>
      </c>
      <c r="K26" s="115">
        <f t="shared" si="7"/>
      </c>
      <c r="L26" s="115">
        <f t="shared" si="7"/>
      </c>
      <c r="M26" s="115">
        <f t="shared" si="7"/>
      </c>
      <c r="N26" s="115">
        <f t="shared" si="7"/>
      </c>
      <c r="O26" s="115">
        <f t="shared" si="7"/>
      </c>
      <c r="P26" s="115">
        <f t="shared" si="7"/>
      </c>
      <c r="Q26" s="115">
        <f t="shared" si="7"/>
      </c>
      <c r="R26" s="115">
        <f t="shared" si="7"/>
      </c>
      <c r="S26" s="115">
        <f t="shared" si="7"/>
      </c>
      <c r="T26" s="115">
        <f t="shared" si="7"/>
      </c>
      <c r="U26" s="115">
        <f t="shared" si="7"/>
      </c>
      <c r="V26" s="115">
        <f t="shared" si="7"/>
      </c>
      <c r="W26" s="115">
        <f t="shared" si="7"/>
      </c>
      <c r="X26" s="115">
        <f t="shared" si="7"/>
      </c>
      <c r="Y26" s="115">
        <f t="shared" si="7"/>
      </c>
      <c r="Z26" s="47">
        <f t="shared" si="10"/>
        <v>0</v>
      </c>
      <c r="AA26" s="40" t="e">
        <f t="shared" si="11"/>
        <v>#VALUE!</v>
      </c>
      <c r="AB26" s="153" t="e">
        <f>IF(MIN(AA26,AA27)=0,MAX(AA26,AA27),MIN(AA26,AA27))</f>
        <v>#VALUE!</v>
      </c>
      <c r="AC26" s="152">
        <f ca="1">IF(ISBLANK($A26),"",RANK(AB26,OFFSET(AB$10,0,0,COUNTA($A$10:$A$238)*2,1),1))</f>
      </c>
      <c r="AD26" s="148"/>
      <c r="AE26" s="146">
        <f>IF(ISBLANK(AD26),0,300-15*(AD26-1))</f>
        <v>0</v>
      </c>
    </row>
    <row r="27" spans="1:31" ht="39" customHeight="1" hidden="1">
      <c r="A27" s="157"/>
      <c r="B27" s="117" t="str">
        <f>A26&amp;"_2п"</f>
        <v>_2п</v>
      </c>
      <c r="C27" s="155"/>
      <c r="D27" s="150"/>
      <c r="E27" s="150"/>
      <c r="F27" s="150"/>
      <c r="G27" s="114">
        <f>IF(ISBLANK($A26),"",VLOOKUP($B27,Слалом_общ,COLUMN()-1,0))</f>
      </c>
      <c r="H27" s="114">
        <f>IF(ISBLANK($A26),"",VLOOKUP($B27,Слалом_общ,COLUMN()-1,0))</f>
      </c>
      <c r="I27" s="40" t="e">
        <f t="shared" si="9"/>
        <v>#VALUE!</v>
      </c>
      <c r="J27" s="115">
        <f aca="true" t="shared" si="17" ref="J27:Y27">IF(ISBLANK($A26),"",VLOOKUP($B27,Слалом_общ,COLUMN()-1,0))</f>
      </c>
      <c r="K27" s="115">
        <f t="shared" si="17"/>
      </c>
      <c r="L27" s="115">
        <f t="shared" si="17"/>
      </c>
      <c r="M27" s="115">
        <f t="shared" si="17"/>
      </c>
      <c r="N27" s="115">
        <f t="shared" si="17"/>
      </c>
      <c r="O27" s="115">
        <f t="shared" si="17"/>
      </c>
      <c r="P27" s="115">
        <f t="shared" si="17"/>
      </c>
      <c r="Q27" s="115">
        <f t="shared" si="17"/>
      </c>
      <c r="R27" s="115">
        <f t="shared" si="17"/>
      </c>
      <c r="S27" s="115">
        <f t="shared" si="17"/>
      </c>
      <c r="T27" s="115">
        <f t="shared" si="17"/>
      </c>
      <c r="U27" s="115">
        <f t="shared" si="17"/>
      </c>
      <c r="V27" s="115">
        <f t="shared" si="17"/>
      </c>
      <c r="W27" s="115">
        <f t="shared" si="17"/>
      </c>
      <c r="X27" s="115">
        <f t="shared" si="17"/>
      </c>
      <c r="Y27" s="115">
        <f t="shared" si="17"/>
      </c>
      <c r="Z27" s="47">
        <f t="shared" si="10"/>
        <v>0</v>
      </c>
      <c r="AA27" s="40" t="e">
        <f t="shared" si="11"/>
        <v>#VALUE!</v>
      </c>
      <c r="AB27" s="153"/>
      <c r="AC27" s="152"/>
      <c r="AD27" s="148"/>
      <c r="AE27" s="146"/>
    </row>
    <row r="28" spans="1:31" ht="39" customHeight="1" hidden="1">
      <c r="A28" s="156"/>
      <c r="B28" s="116">
        <f>A28</f>
        <v>0</v>
      </c>
      <c r="C28" s="154">
        <f>IF(ISBLANK($A28),"",VLOOKUP($A28,Список,COLUMN()-1,0))</f>
      </c>
      <c r="D28" s="150">
        <f>IF(ISBLANK($A28),"",VLOOKUP($A28,Список,COLUMN()-1,0))</f>
      </c>
      <c r="E28" s="150">
        <f>IF(ISBLANK($A28),"",VLOOKUP($A28,Список,COLUMN()-1,0))</f>
      </c>
      <c r="F28" s="150">
        <f>IF(ISBLANK($A28),"",VLOOKUP($A28,Список,COLUMN()+1,0))</f>
      </c>
      <c r="G28" s="114">
        <f>IF(ISBLANK($A28),"",VLOOKUP($B28,Слалом_общ,COLUMN()-1,0))</f>
      </c>
      <c r="H28" s="114">
        <f>IF(ISBLANK($A28),"",VLOOKUP($B28,Слалом_общ,COLUMN()-1,0))</f>
      </c>
      <c r="I28" s="40" t="e">
        <f t="shared" si="9"/>
        <v>#VALUE!</v>
      </c>
      <c r="J28" s="115">
        <f t="shared" si="7"/>
      </c>
      <c r="K28" s="115">
        <f t="shared" si="7"/>
      </c>
      <c r="L28" s="115">
        <f t="shared" si="7"/>
      </c>
      <c r="M28" s="115">
        <f t="shared" si="7"/>
      </c>
      <c r="N28" s="115">
        <f t="shared" si="7"/>
      </c>
      <c r="O28" s="115">
        <f t="shared" si="7"/>
      </c>
      <c r="P28" s="115">
        <f t="shared" si="7"/>
      </c>
      <c r="Q28" s="115">
        <f t="shared" si="7"/>
      </c>
      <c r="R28" s="115">
        <f t="shared" si="7"/>
      </c>
      <c r="S28" s="115">
        <f t="shared" si="7"/>
      </c>
      <c r="T28" s="115">
        <f t="shared" si="7"/>
      </c>
      <c r="U28" s="115">
        <f t="shared" si="7"/>
      </c>
      <c r="V28" s="115">
        <f t="shared" si="7"/>
      </c>
      <c r="W28" s="115">
        <f t="shared" si="7"/>
      </c>
      <c r="X28" s="115">
        <f t="shared" si="7"/>
      </c>
      <c r="Y28" s="115">
        <f t="shared" si="7"/>
      </c>
      <c r="Z28" s="47">
        <f t="shared" si="10"/>
        <v>0</v>
      </c>
      <c r="AA28" s="40" t="e">
        <f t="shared" si="11"/>
        <v>#VALUE!</v>
      </c>
      <c r="AB28" s="153" t="e">
        <f>IF(MIN(AA28,AA29)=0,MAX(AA28,AA29),MIN(AA28,AA29))</f>
        <v>#VALUE!</v>
      </c>
      <c r="AC28" s="152">
        <f ca="1">IF(ISBLANK($A28),"",RANK(AB28,OFFSET(AB$10,0,0,COUNTA($A$10:$A$238)*2,1),1))</f>
      </c>
      <c r="AD28" s="148"/>
      <c r="AE28" s="146">
        <f>IF(ISBLANK(AD28),0,300-15*(AD28-1))</f>
        <v>0</v>
      </c>
    </row>
    <row r="29" spans="1:31" ht="39" customHeight="1" hidden="1">
      <c r="A29" s="157"/>
      <c r="B29" s="117" t="str">
        <f>A28&amp;"_2п"</f>
        <v>_2п</v>
      </c>
      <c r="C29" s="155"/>
      <c r="D29" s="150"/>
      <c r="E29" s="150"/>
      <c r="F29" s="150"/>
      <c r="G29" s="114">
        <f>IF(ISBLANK($A28),"",VLOOKUP($B29,Слалом_общ,COLUMN()-1,0))</f>
      </c>
      <c r="H29" s="114">
        <f>IF(ISBLANK($A28),"",VLOOKUP($B29,Слалом_общ,COLUMN()-1,0))</f>
      </c>
      <c r="I29" s="40" t="e">
        <f t="shared" si="9"/>
        <v>#VALUE!</v>
      </c>
      <c r="J29" s="115">
        <f aca="true" t="shared" si="18" ref="J29:Y29">IF(ISBLANK($A28),"",VLOOKUP($B29,Слалом_общ,COLUMN()-1,0))</f>
      </c>
      <c r="K29" s="115">
        <f t="shared" si="18"/>
      </c>
      <c r="L29" s="115">
        <f t="shared" si="18"/>
      </c>
      <c r="M29" s="115">
        <f t="shared" si="18"/>
      </c>
      <c r="N29" s="115">
        <f t="shared" si="18"/>
      </c>
      <c r="O29" s="115">
        <f t="shared" si="18"/>
      </c>
      <c r="P29" s="115">
        <f t="shared" si="18"/>
      </c>
      <c r="Q29" s="115">
        <f t="shared" si="18"/>
      </c>
      <c r="R29" s="115">
        <f t="shared" si="18"/>
      </c>
      <c r="S29" s="115">
        <f t="shared" si="18"/>
      </c>
      <c r="T29" s="115">
        <f t="shared" si="18"/>
      </c>
      <c r="U29" s="115">
        <f t="shared" si="18"/>
      </c>
      <c r="V29" s="115">
        <f t="shared" si="18"/>
      </c>
      <c r="W29" s="115">
        <f t="shared" si="18"/>
      </c>
      <c r="X29" s="115">
        <f t="shared" si="18"/>
      </c>
      <c r="Y29" s="115">
        <f t="shared" si="18"/>
      </c>
      <c r="Z29" s="47">
        <f t="shared" si="10"/>
        <v>0</v>
      </c>
      <c r="AA29" s="40" t="e">
        <f t="shared" si="11"/>
        <v>#VALUE!</v>
      </c>
      <c r="AB29" s="153"/>
      <c r="AC29" s="152"/>
      <c r="AD29" s="148"/>
      <c r="AE29" s="146"/>
    </row>
    <row r="30" spans="1:31" ht="39" customHeight="1" hidden="1">
      <c r="A30" s="156"/>
      <c r="B30" s="116">
        <f>A30</f>
        <v>0</v>
      </c>
      <c r="C30" s="154">
        <f>IF(ISBLANK($A30),"",VLOOKUP($A30,Список,COLUMN()-1,0))</f>
      </c>
      <c r="D30" s="150">
        <f>IF(ISBLANK($A30),"",VLOOKUP($A30,Список,COLUMN()-1,0))</f>
      </c>
      <c r="E30" s="150">
        <f>IF(ISBLANK($A30),"",VLOOKUP($A30,Список,COLUMN()-1,0))</f>
      </c>
      <c r="F30" s="150">
        <f>IF(ISBLANK($A30),"",VLOOKUP($A30,Список,COLUMN()+1,0))</f>
      </c>
      <c r="G30" s="114">
        <f>IF(ISBLANK($A30),"",VLOOKUP($B30,Слалом_общ,COLUMN()-1,0))</f>
      </c>
      <c r="H30" s="114">
        <f>IF(ISBLANK($A30),"",VLOOKUP($B30,Слалом_общ,COLUMN()-1,0))</f>
      </c>
      <c r="I30" s="40" t="e">
        <f t="shared" si="9"/>
        <v>#VALUE!</v>
      </c>
      <c r="J30" s="115">
        <f aca="true" t="shared" si="19" ref="J30:Y30">IF(ISBLANK($A30),"",VLOOKUP($B30,Слалом_общ,COLUMN()-1,0))</f>
      </c>
      <c r="K30" s="115">
        <f t="shared" si="19"/>
      </c>
      <c r="L30" s="115">
        <f t="shared" si="19"/>
      </c>
      <c r="M30" s="115">
        <f t="shared" si="19"/>
      </c>
      <c r="N30" s="115">
        <f t="shared" si="19"/>
      </c>
      <c r="O30" s="115">
        <f t="shared" si="19"/>
      </c>
      <c r="P30" s="115">
        <f t="shared" si="19"/>
      </c>
      <c r="Q30" s="115">
        <f t="shared" si="19"/>
      </c>
      <c r="R30" s="115">
        <f t="shared" si="19"/>
      </c>
      <c r="S30" s="115">
        <f t="shared" si="19"/>
      </c>
      <c r="T30" s="115">
        <f t="shared" si="19"/>
      </c>
      <c r="U30" s="115">
        <f t="shared" si="19"/>
      </c>
      <c r="V30" s="115">
        <f t="shared" si="19"/>
      </c>
      <c r="W30" s="115">
        <f t="shared" si="19"/>
      </c>
      <c r="X30" s="115">
        <f t="shared" si="19"/>
      </c>
      <c r="Y30" s="115">
        <f t="shared" si="19"/>
      </c>
      <c r="Z30" s="47">
        <f t="shared" si="10"/>
        <v>0</v>
      </c>
      <c r="AA30" s="40" t="e">
        <f t="shared" si="11"/>
        <v>#VALUE!</v>
      </c>
      <c r="AB30" s="153" t="e">
        <f>IF(MIN(AA30,AA31)=0,MAX(AA30,AA31),MIN(AA30,AA31))</f>
        <v>#VALUE!</v>
      </c>
      <c r="AC30" s="152">
        <f ca="1">IF(ISBLANK($A30),"",RANK(AB30,OFFSET(AB$10,0,0,COUNTA($A$10:$A$238)*2,1),1))</f>
      </c>
      <c r="AD30" s="148"/>
      <c r="AE30" s="146">
        <f>IF(ISBLANK(AD30),0,300-15*(AD30-1))</f>
        <v>0</v>
      </c>
    </row>
    <row r="31" spans="1:31" ht="39" customHeight="1" hidden="1">
      <c r="A31" s="157"/>
      <c r="B31" s="117" t="str">
        <f>A30&amp;"_2п"</f>
        <v>_2п</v>
      </c>
      <c r="C31" s="155"/>
      <c r="D31" s="150"/>
      <c r="E31" s="150"/>
      <c r="F31" s="150"/>
      <c r="G31" s="114">
        <f>IF(ISBLANK($A30),"",VLOOKUP($B31,Слалом_общ,COLUMN()-1,0))</f>
      </c>
      <c r="H31" s="114">
        <f>IF(ISBLANK($A30),"",VLOOKUP($B31,Слалом_общ,COLUMN()-1,0))</f>
      </c>
      <c r="I31" s="40" t="e">
        <f t="shared" si="9"/>
        <v>#VALUE!</v>
      </c>
      <c r="J31" s="115">
        <f aca="true" t="shared" si="20" ref="J31:Y31">IF(ISBLANK($A30),"",VLOOKUP($B31,Слалом_общ,COLUMN()-1,0))</f>
      </c>
      <c r="K31" s="115">
        <f t="shared" si="20"/>
      </c>
      <c r="L31" s="115">
        <f t="shared" si="20"/>
      </c>
      <c r="M31" s="115">
        <f t="shared" si="20"/>
      </c>
      <c r="N31" s="115">
        <f t="shared" si="20"/>
      </c>
      <c r="O31" s="115">
        <f t="shared" si="20"/>
      </c>
      <c r="P31" s="115">
        <f t="shared" si="20"/>
      </c>
      <c r="Q31" s="115">
        <f t="shared" si="20"/>
      </c>
      <c r="R31" s="115">
        <f t="shared" si="20"/>
      </c>
      <c r="S31" s="115">
        <f t="shared" si="20"/>
      </c>
      <c r="T31" s="115">
        <f t="shared" si="20"/>
      </c>
      <c r="U31" s="115">
        <f t="shared" si="20"/>
      </c>
      <c r="V31" s="115">
        <f t="shared" si="20"/>
      </c>
      <c r="W31" s="115">
        <f t="shared" si="20"/>
      </c>
      <c r="X31" s="115">
        <f t="shared" si="20"/>
      </c>
      <c r="Y31" s="115">
        <f t="shared" si="20"/>
      </c>
      <c r="Z31" s="47">
        <f t="shared" si="10"/>
        <v>0</v>
      </c>
      <c r="AA31" s="40" t="e">
        <f t="shared" si="11"/>
        <v>#VALUE!</v>
      </c>
      <c r="AB31" s="153"/>
      <c r="AC31" s="152"/>
      <c r="AD31" s="148"/>
      <c r="AE31" s="146"/>
    </row>
    <row r="32" spans="1:31" ht="39" customHeight="1" hidden="1">
      <c r="A32" s="156"/>
      <c r="B32" s="116">
        <f>A32</f>
        <v>0</v>
      </c>
      <c r="C32" s="154">
        <f>IF(ISBLANK($A32),"",VLOOKUP($A32,Список,COLUMN()-1,0))</f>
      </c>
      <c r="D32" s="150">
        <f>IF(ISBLANK($A32),"",VLOOKUP($A32,Список,COLUMN()-1,0))</f>
      </c>
      <c r="E32" s="150">
        <f>IF(ISBLANK($A32),"",VLOOKUP($A32,Список,COLUMN()-1,0))</f>
      </c>
      <c r="F32" s="150">
        <f>IF(ISBLANK($A32),"",VLOOKUP($A32,Список,COLUMN()+1,0))</f>
      </c>
      <c r="G32" s="114">
        <f>IF(ISBLANK($A32),"",VLOOKUP($B32,Слалом_общ,COLUMN()-1,0))</f>
      </c>
      <c r="H32" s="114">
        <f>IF(ISBLANK($A32),"",VLOOKUP($B32,Слалом_общ,COLUMN()-1,0))</f>
      </c>
      <c r="I32" s="40" t="e">
        <f t="shared" si="9"/>
        <v>#VALUE!</v>
      </c>
      <c r="J32" s="115">
        <f aca="true" t="shared" si="21" ref="J32:Y32">IF(ISBLANK($A32),"",VLOOKUP($B32,Слалом_общ,COLUMN()-1,0))</f>
      </c>
      <c r="K32" s="115">
        <f t="shared" si="21"/>
      </c>
      <c r="L32" s="115">
        <f t="shared" si="21"/>
      </c>
      <c r="M32" s="115">
        <f t="shared" si="21"/>
      </c>
      <c r="N32" s="115">
        <f t="shared" si="21"/>
      </c>
      <c r="O32" s="115">
        <f t="shared" si="21"/>
      </c>
      <c r="P32" s="115">
        <f t="shared" si="21"/>
      </c>
      <c r="Q32" s="115">
        <f t="shared" si="21"/>
      </c>
      <c r="R32" s="115">
        <f t="shared" si="21"/>
      </c>
      <c r="S32" s="115">
        <f t="shared" si="21"/>
      </c>
      <c r="T32" s="115">
        <f t="shared" si="21"/>
      </c>
      <c r="U32" s="115">
        <f t="shared" si="21"/>
      </c>
      <c r="V32" s="115">
        <f t="shared" si="21"/>
      </c>
      <c r="W32" s="115">
        <f t="shared" si="21"/>
      </c>
      <c r="X32" s="115">
        <f t="shared" si="21"/>
      </c>
      <c r="Y32" s="115">
        <f t="shared" si="21"/>
      </c>
      <c r="Z32" s="47">
        <f t="shared" si="10"/>
        <v>0</v>
      </c>
      <c r="AA32" s="40" t="e">
        <f t="shared" si="11"/>
        <v>#VALUE!</v>
      </c>
      <c r="AB32" s="153" t="e">
        <f>IF(MIN(AA32,AA33)=0,MAX(AA32,AA33),MIN(AA32,AA33))</f>
        <v>#VALUE!</v>
      </c>
      <c r="AC32" s="152">
        <f ca="1">IF(ISBLANK($A32),"",RANK(AB32,OFFSET(AB$10,0,0,COUNTA($A$10:$A$238)*2,1),1))</f>
      </c>
      <c r="AD32" s="148"/>
      <c r="AE32" s="146">
        <f>IF(ISBLANK(AD32),0,300-15*(AD32-1))</f>
        <v>0</v>
      </c>
    </row>
    <row r="33" spans="1:31" ht="39" customHeight="1" hidden="1">
      <c r="A33" s="157"/>
      <c r="B33" s="117" t="str">
        <f>A32&amp;"_2п"</f>
        <v>_2п</v>
      </c>
      <c r="C33" s="155"/>
      <c r="D33" s="150"/>
      <c r="E33" s="150"/>
      <c r="F33" s="150"/>
      <c r="G33" s="114">
        <f>IF(ISBLANK($A32),"",VLOOKUP($B33,Слалом_общ,COLUMN()-1,0))</f>
      </c>
      <c r="H33" s="114">
        <f>IF(ISBLANK($A32),"",VLOOKUP($B33,Слалом_общ,COLUMN()-1,0))</f>
      </c>
      <c r="I33" s="40" t="e">
        <f t="shared" si="9"/>
        <v>#VALUE!</v>
      </c>
      <c r="J33" s="115">
        <f aca="true" t="shared" si="22" ref="J33:Y33">IF(ISBLANK($A32),"",VLOOKUP($B33,Слалом_общ,COLUMN()-1,0))</f>
      </c>
      <c r="K33" s="115">
        <f t="shared" si="22"/>
      </c>
      <c r="L33" s="115">
        <f t="shared" si="22"/>
      </c>
      <c r="M33" s="115">
        <f t="shared" si="22"/>
      </c>
      <c r="N33" s="115">
        <f t="shared" si="22"/>
      </c>
      <c r="O33" s="115">
        <f t="shared" si="22"/>
      </c>
      <c r="P33" s="115">
        <f t="shared" si="22"/>
      </c>
      <c r="Q33" s="115">
        <f t="shared" si="22"/>
      </c>
      <c r="R33" s="115">
        <f t="shared" si="22"/>
      </c>
      <c r="S33" s="115">
        <f t="shared" si="22"/>
      </c>
      <c r="T33" s="115">
        <f t="shared" si="22"/>
      </c>
      <c r="U33" s="115">
        <f t="shared" si="22"/>
      </c>
      <c r="V33" s="115">
        <f t="shared" si="22"/>
      </c>
      <c r="W33" s="115">
        <f t="shared" si="22"/>
      </c>
      <c r="X33" s="115">
        <f t="shared" si="22"/>
      </c>
      <c r="Y33" s="115">
        <f t="shared" si="22"/>
      </c>
      <c r="Z33" s="47">
        <f t="shared" si="10"/>
        <v>0</v>
      </c>
      <c r="AA33" s="40" t="e">
        <f t="shared" si="11"/>
        <v>#VALUE!</v>
      </c>
      <c r="AB33" s="153"/>
      <c r="AC33" s="152"/>
      <c r="AD33" s="148"/>
      <c r="AE33" s="146"/>
    </row>
    <row r="34" spans="1:31" ht="39" customHeight="1" hidden="1">
      <c r="A34" s="156"/>
      <c r="B34" s="116">
        <f>A34</f>
        <v>0</v>
      </c>
      <c r="C34" s="154">
        <f>IF(ISBLANK($A34),"",VLOOKUP($A34,Список,COLUMN()-1,0))</f>
      </c>
      <c r="D34" s="150">
        <f>IF(ISBLANK($A34),"",VLOOKUP($A34,Список,COLUMN()-1,0))</f>
      </c>
      <c r="E34" s="150">
        <f>IF(ISBLANK($A34),"",VLOOKUP($A34,Список,COLUMN()-1,0))</f>
      </c>
      <c r="F34" s="150">
        <f>IF(ISBLANK($A34),"",VLOOKUP($A34,Список,COLUMN()+1,0))</f>
      </c>
      <c r="G34" s="114">
        <f>IF(ISBLANK($A34),"",VLOOKUP($B34,Слалом_общ,COLUMN()-1,0))</f>
      </c>
      <c r="H34" s="114">
        <f>IF(ISBLANK($A34),"",VLOOKUP($B34,Слалом_общ,COLUMN()-1,0))</f>
      </c>
      <c r="I34" s="40" t="e">
        <f t="shared" si="9"/>
        <v>#VALUE!</v>
      </c>
      <c r="J34" s="115">
        <f aca="true" t="shared" si="23" ref="J34:Y34">IF(ISBLANK($A34),"",VLOOKUP($B34,Слалом_общ,COLUMN()-1,0))</f>
      </c>
      <c r="K34" s="115">
        <f t="shared" si="23"/>
      </c>
      <c r="L34" s="115">
        <f t="shared" si="23"/>
      </c>
      <c r="M34" s="115">
        <f t="shared" si="23"/>
      </c>
      <c r="N34" s="115">
        <f t="shared" si="23"/>
      </c>
      <c r="O34" s="115">
        <f t="shared" si="23"/>
      </c>
      <c r="P34" s="115">
        <f t="shared" si="23"/>
      </c>
      <c r="Q34" s="115">
        <f t="shared" si="23"/>
      </c>
      <c r="R34" s="115">
        <f t="shared" si="23"/>
      </c>
      <c r="S34" s="115">
        <f t="shared" si="23"/>
      </c>
      <c r="T34" s="115">
        <f t="shared" si="23"/>
      </c>
      <c r="U34" s="115">
        <f t="shared" si="23"/>
      </c>
      <c r="V34" s="115">
        <f t="shared" si="23"/>
      </c>
      <c r="W34" s="115">
        <f t="shared" si="23"/>
      </c>
      <c r="X34" s="115">
        <f t="shared" si="23"/>
      </c>
      <c r="Y34" s="115">
        <f t="shared" si="23"/>
      </c>
      <c r="Z34" s="47">
        <f t="shared" si="10"/>
        <v>0</v>
      </c>
      <c r="AA34" s="40" t="e">
        <f t="shared" si="11"/>
        <v>#VALUE!</v>
      </c>
      <c r="AB34" s="153" t="e">
        <f>IF(MIN(AA34,AA35)=0,MAX(AA34,AA35),MIN(AA34,AA35))</f>
        <v>#VALUE!</v>
      </c>
      <c r="AC34" s="152">
        <f ca="1">IF(ISBLANK($A34),"",RANK(AB34,OFFSET(AB$10,0,0,COUNTA($A$10:$A$238)*2,1),1))</f>
      </c>
      <c r="AD34" s="148"/>
      <c r="AE34" s="146">
        <f>IF(ISBLANK(AD34),0,300-15*(AD34-1))</f>
        <v>0</v>
      </c>
    </row>
    <row r="35" spans="1:31" ht="39" customHeight="1" hidden="1">
      <c r="A35" s="157"/>
      <c r="B35" s="117" t="str">
        <f>A34&amp;"_2п"</f>
        <v>_2п</v>
      </c>
      <c r="C35" s="155"/>
      <c r="D35" s="150"/>
      <c r="E35" s="150"/>
      <c r="F35" s="150"/>
      <c r="G35" s="114">
        <f>IF(ISBLANK($A34),"",VLOOKUP($B35,Слалом_общ,COLUMN()-1,0))</f>
      </c>
      <c r="H35" s="114">
        <f>IF(ISBLANK($A34),"",VLOOKUP($B35,Слалом_общ,COLUMN()-1,0))</f>
      </c>
      <c r="I35" s="40" t="e">
        <f t="shared" si="9"/>
        <v>#VALUE!</v>
      </c>
      <c r="J35" s="115">
        <f aca="true" t="shared" si="24" ref="J35:Y35">IF(ISBLANK($A34),"",VLOOKUP($B35,Слалом_общ,COLUMN()-1,0))</f>
      </c>
      <c r="K35" s="115">
        <f t="shared" si="24"/>
      </c>
      <c r="L35" s="115">
        <f t="shared" si="24"/>
      </c>
      <c r="M35" s="115">
        <f t="shared" si="24"/>
      </c>
      <c r="N35" s="115">
        <f t="shared" si="24"/>
      </c>
      <c r="O35" s="115">
        <f t="shared" si="24"/>
      </c>
      <c r="P35" s="115">
        <f t="shared" si="24"/>
      </c>
      <c r="Q35" s="115">
        <f t="shared" si="24"/>
      </c>
      <c r="R35" s="115">
        <f t="shared" si="24"/>
      </c>
      <c r="S35" s="115">
        <f t="shared" si="24"/>
      </c>
      <c r="T35" s="115">
        <f t="shared" si="24"/>
      </c>
      <c r="U35" s="115">
        <f t="shared" si="24"/>
      </c>
      <c r="V35" s="115">
        <f t="shared" si="24"/>
      </c>
      <c r="W35" s="115">
        <f t="shared" si="24"/>
      </c>
      <c r="X35" s="115">
        <f t="shared" si="24"/>
      </c>
      <c r="Y35" s="115">
        <f t="shared" si="24"/>
      </c>
      <c r="Z35" s="47">
        <f t="shared" si="10"/>
        <v>0</v>
      </c>
      <c r="AA35" s="40" t="e">
        <f t="shared" si="11"/>
        <v>#VALUE!</v>
      </c>
      <c r="AB35" s="153"/>
      <c r="AC35" s="152"/>
      <c r="AD35" s="148"/>
      <c r="AE35" s="146"/>
    </row>
    <row r="36" spans="1:31" ht="39" customHeight="1" hidden="1">
      <c r="A36" s="156"/>
      <c r="B36" s="116">
        <f>A36</f>
        <v>0</v>
      </c>
      <c r="C36" s="154">
        <f>IF(ISBLANK($A36),"",VLOOKUP($A36,Список,COLUMN()-1,0))</f>
      </c>
      <c r="D36" s="150">
        <f>IF(ISBLANK($A36),"",VLOOKUP($A36,Список,COLUMN()-1,0))</f>
      </c>
      <c r="E36" s="150">
        <f>IF(ISBLANK($A36),"",VLOOKUP($A36,Список,COLUMN()-1,0))</f>
      </c>
      <c r="F36" s="150">
        <f>IF(ISBLANK($A36),"",VLOOKUP($A36,Список,COLUMN()+1,0))</f>
      </c>
      <c r="G36" s="114">
        <f>IF(ISBLANK($A36),"",VLOOKUP($B36,Слалом_общ,COLUMN()-1,0))</f>
      </c>
      <c r="H36" s="114">
        <f>IF(ISBLANK($A36),"",VLOOKUP($B36,Слалом_общ,COLUMN()-1,0))</f>
      </c>
      <c r="I36" s="40" t="e">
        <f t="shared" si="9"/>
        <v>#VALUE!</v>
      </c>
      <c r="J36" s="115">
        <f aca="true" t="shared" si="25" ref="J36:Y36">IF(ISBLANK($A36),"",VLOOKUP($B36,Слалом_общ,COLUMN()-1,0))</f>
      </c>
      <c r="K36" s="115">
        <f t="shared" si="25"/>
      </c>
      <c r="L36" s="115">
        <f t="shared" si="25"/>
      </c>
      <c r="M36" s="115">
        <f t="shared" si="25"/>
      </c>
      <c r="N36" s="115">
        <f t="shared" si="25"/>
      </c>
      <c r="O36" s="115">
        <f t="shared" si="25"/>
      </c>
      <c r="P36" s="115">
        <f t="shared" si="25"/>
      </c>
      <c r="Q36" s="115">
        <f t="shared" si="25"/>
      </c>
      <c r="R36" s="115">
        <f t="shared" si="25"/>
      </c>
      <c r="S36" s="115">
        <f t="shared" si="25"/>
      </c>
      <c r="T36" s="115">
        <f t="shared" si="25"/>
      </c>
      <c r="U36" s="115">
        <f t="shared" si="25"/>
      </c>
      <c r="V36" s="115">
        <f t="shared" si="25"/>
      </c>
      <c r="W36" s="115">
        <f t="shared" si="25"/>
      </c>
      <c r="X36" s="115">
        <f t="shared" si="25"/>
      </c>
      <c r="Y36" s="115">
        <f t="shared" si="25"/>
      </c>
      <c r="Z36" s="47">
        <f t="shared" si="10"/>
        <v>0</v>
      </c>
      <c r="AA36" s="40" t="e">
        <f t="shared" si="11"/>
        <v>#VALUE!</v>
      </c>
      <c r="AB36" s="153" t="e">
        <f>IF(MIN(AA36,AA37)=0,MAX(AA36,AA37),MIN(AA36,AA37))</f>
        <v>#VALUE!</v>
      </c>
      <c r="AC36" s="152">
        <f ca="1">IF(ISBLANK($A36),"",RANK(AB36,OFFSET(AB$10,0,0,COUNTA($A$10:$A$238)*2,1),1))</f>
      </c>
      <c r="AD36" s="148"/>
      <c r="AE36" s="146">
        <f>IF(ISBLANK(AD36),0,300-15*(AD36-1))</f>
        <v>0</v>
      </c>
    </row>
    <row r="37" spans="1:31" ht="39" customHeight="1" hidden="1">
      <c r="A37" s="157"/>
      <c r="B37" s="117" t="str">
        <f>A36&amp;"_2п"</f>
        <v>_2п</v>
      </c>
      <c r="C37" s="155"/>
      <c r="D37" s="150"/>
      <c r="E37" s="150"/>
      <c r="F37" s="150"/>
      <c r="G37" s="114">
        <f>IF(ISBLANK($A36),"",VLOOKUP($B37,Слалом_общ,COLUMN()-1,0))</f>
      </c>
      <c r="H37" s="114">
        <f>IF(ISBLANK($A36),"",VLOOKUP($B37,Слалом_общ,COLUMN()-1,0))</f>
      </c>
      <c r="I37" s="40" t="e">
        <f t="shared" si="9"/>
        <v>#VALUE!</v>
      </c>
      <c r="J37" s="115">
        <f aca="true" t="shared" si="26" ref="J37:Y37">IF(ISBLANK($A36),"",VLOOKUP($B37,Слалом_общ,COLUMN()-1,0))</f>
      </c>
      <c r="K37" s="115">
        <f t="shared" si="26"/>
      </c>
      <c r="L37" s="115">
        <f t="shared" si="26"/>
      </c>
      <c r="M37" s="115">
        <f t="shared" si="26"/>
      </c>
      <c r="N37" s="115">
        <f t="shared" si="26"/>
      </c>
      <c r="O37" s="115">
        <f t="shared" si="26"/>
      </c>
      <c r="P37" s="115">
        <f t="shared" si="26"/>
      </c>
      <c r="Q37" s="115">
        <f t="shared" si="26"/>
      </c>
      <c r="R37" s="115">
        <f t="shared" si="26"/>
      </c>
      <c r="S37" s="115">
        <f t="shared" si="26"/>
      </c>
      <c r="T37" s="115">
        <f t="shared" si="26"/>
      </c>
      <c r="U37" s="115">
        <f t="shared" si="26"/>
      </c>
      <c r="V37" s="115">
        <f t="shared" si="26"/>
      </c>
      <c r="W37" s="115">
        <f t="shared" si="26"/>
      </c>
      <c r="X37" s="115">
        <f t="shared" si="26"/>
      </c>
      <c r="Y37" s="115">
        <f t="shared" si="26"/>
      </c>
      <c r="Z37" s="47">
        <f t="shared" si="10"/>
        <v>0</v>
      </c>
      <c r="AA37" s="40" t="e">
        <f t="shared" si="11"/>
        <v>#VALUE!</v>
      </c>
      <c r="AB37" s="153"/>
      <c r="AC37" s="152"/>
      <c r="AD37" s="148"/>
      <c r="AE37" s="146"/>
    </row>
    <row r="38" spans="1:31" ht="39" customHeight="1" hidden="1">
      <c r="A38" s="156"/>
      <c r="B38" s="116">
        <f>A38</f>
        <v>0</v>
      </c>
      <c r="C38" s="154">
        <f>IF(ISBLANK($A38),"",VLOOKUP($A38,Список,COLUMN()-1,0))</f>
      </c>
      <c r="D38" s="150">
        <f>IF(ISBLANK($A38),"",VLOOKUP($A38,Список,COLUMN()-1,0))</f>
      </c>
      <c r="E38" s="150">
        <f>IF(ISBLANK($A38),"",VLOOKUP($A38,Список,COLUMN()-1,0))</f>
      </c>
      <c r="F38" s="150">
        <f>IF(ISBLANK($A38),"",VLOOKUP($A38,Список,COLUMN()+1,0))</f>
      </c>
      <c r="G38" s="114">
        <f>IF(ISBLANK($A38),"",VLOOKUP($B38,Слалом_общ,COLUMN()-1,0))</f>
      </c>
      <c r="H38" s="114">
        <f>IF(ISBLANK($A38),"",VLOOKUP($B38,Слалом_общ,COLUMN()-1,0))</f>
      </c>
      <c r="I38" s="40" t="e">
        <f t="shared" si="9"/>
        <v>#VALUE!</v>
      </c>
      <c r="J38" s="115">
        <f aca="true" t="shared" si="27" ref="J38:Y38">IF(ISBLANK($A38),"",VLOOKUP($B38,Слалом_общ,COLUMN()-1,0))</f>
      </c>
      <c r="K38" s="115">
        <f t="shared" si="27"/>
      </c>
      <c r="L38" s="115">
        <f t="shared" si="27"/>
      </c>
      <c r="M38" s="115">
        <f t="shared" si="27"/>
      </c>
      <c r="N38" s="115">
        <f t="shared" si="27"/>
      </c>
      <c r="O38" s="115">
        <f t="shared" si="27"/>
      </c>
      <c r="P38" s="115">
        <f t="shared" si="27"/>
      </c>
      <c r="Q38" s="115">
        <f t="shared" si="27"/>
      </c>
      <c r="R38" s="115">
        <f t="shared" si="27"/>
      </c>
      <c r="S38" s="115">
        <f t="shared" si="27"/>
      </c>
      <c r="T38" s="115">
        <f t="shared" si="27"/>
      </c>
      <c r="U38" s="115">
        <f t="shared" si="27"/>
      </c>
      <c r="V38" s="115">
        <f t="shared" si="27"/>
      </c>
      <c r="W38" s="115">
        <f t="shared" si="27"/>
      </c>
      <c r="X38" s="115">
        <f t="shared" si="27"/>
      </c>
      <c r="Y38" s="115">
        <f t="shared" si="27"/>
      </c>
      <c r="Z38" s="47">
        <f t="shared" si="10"/>
        <v>0</v>
      </c>
      <c r="AA38" s="40" t="e">
        <f t="shared" si="11"/>
        <v>#VALUE!</v>
      </c>
      <c r="AB38" s="153" t="e">
        <f>IF(MIN(AA38,AA39)=0,MAX(AA38,AA39),MIN(AA38,AA39))</f>
        <v>#VALUE!</v>
      </c>
      <c r="AC38" s="152">
        <f ca="1">IF(ISBLANK($A38),"",RANK(AB38,OFFSET(AB$10,0,0,COUNTA($A$10:$A$238)*2,1),1))</f>
      </c>
      <c r="AD38" s="148"/>
      <c r="AE38" s="146">
        <f>IF(ISBLANK(AD38),0,300-15*(AD38-1))</f>
        <v>0</v>
      </c>
    </row>
    <row r="39" spans="1:31" ht="39" customHeight="1" hidden="1">
      <c r="A39" s="157"/>
      <c r="B39" s="117" t="str">
        <f>A38&amp;"_2п"</f>
        <v>_2п</v>
      </c>
      <c r="C39" s="155"/>
      <c r="D39" s="150"/>
      <c r="E39" s="150"/>
      <c r="F39" s="150"/>
      <c r="G39" s="114">
        <f>IF(ISBLANK($A38),"",VLOOKUP($B39,Слалом_общ,COLUMN()-1,0))</f>
      </c>
      <c r="H39" s="114">
        <f>IF(ISBLANK($A38),"",VLOOKUP($B39,Слалом_общ,COLUMN()-1,0))</f>
      </c>
      <c r="I39" s="40" t="e">
        <f t="shared" si="9"/>
        <v>#VALUE!</v>
      </c>
      <c r="J39" s="115">
        <f aca="true" t="shared" si="28" ref="J39:Y39">IF(ISBLANK($A38),"",VLOOKUP($B39,Слалом_общ,COLUMN()-1,0))</f>
      </c>
      <c r="K39" s="115">
        <f t="shared" si="28"/>
      </c>
      <c r="L39" s="115">
        <f t="shared" si="28"/>
      </c>
      <c r="M39" s="115">
        <f t="shared" si="28"/>
      </c>
      <c r="N39" s="115">
        <f t="shared" si="28"/>
      </c>
      <c r="O39" s="115">
        <f t="shared" si="28"/>
      </c>
      <c r="P39" s="115">
        <f t="shared" si="28"/>
      </c>
      <c r="Q39" s="115">
        <f t="shared" si="28"/>
      </c>
      <c r="R39" s="115">
        <f t="shared" si="28"/>
      </c>
      <c r="S39" s="115">
        <f t="shared" si="28"/>
      </c>
      <c r="T39" s="115">
        <f t="shared" si="28"/>
      </c>
      <c r="U39" s="115">
        <f t="shared" si="28"/>
      </c>
      <c r="V39" s="115">
        <f t="shared" si="28"/>
      </c>
      <c r="W39" s="115">
        <f t="shared" si="28"/>
      </c>
      <c r="X39" s="115">
        <f t="shared" si="28"/>
      </c>
      <c r="Y39" s="115">
        <f t="shared" si="28"/>
      </c>
      <c r="Z39" s="47">
        <f t="shared" si="10"/>
        <v>0</v>
      </c>
      <c r="AA39" s="40" t="e">
        <f t="shared" si="11"/>
        <v>#VALUE!</v>
      </c>
      <c r="AB39" s="153"/>
      <c r="AC39" s="152"/>
      <c r="AD39" s="148"/>
      <c r="AE39" s="146"/>
    </row>
    <row r="40" spans="1:31" ht="39" customHeight="1" hidden="1">
      <c r="A40" s="156"/>
      <c r="B40" s="116">
        <f>A40</f>
        <v>0</v>
      </c>
      <c r="C40" s="154">
        <f>IF(ISBLANK($A40),"",VLOOKUP($A40,Список,COLUMN()-1,0))</f>
      </c>
      <c r="D40" s="150">
        <f>IF(ISBLANK($A40),"",VLOOKUP($A40,Список,COLUMN()-1,0))</f>
      </c>
      <c r="E40" s="150">
        <f>IF(ISBLANK($A40),"",VLOOKUP($A40,Список,COLUMN()-1,0))</f>
      </c>
      <c r="F40" s="150">
        <f>IF(ISBLANK($A40),"",VLOOKUP($A40,Список,COLUMN()+1,0))</f>
      </c>
      <c r="G40" s="114">
        <f>IF(ISBLANK($A40),"",VLOOKUP($B40,Слалом_общ,COLUMN()-1,0))</f>
      </c>
      <c r="H40" s="114">
        <f>IF(ISBLANK($A40),"",VLOOKUP($B40,Слалом_общ,COLUMN()-1,0))</f>
      </c>
      <c r="I40" s="40" t="e">
        <f t="shared" si="9"/>
        <v>#VALUE!</v>
      </c>
      <c r="J40" s="115">
        <f aca="true" t="shared" si="29" ref="J40:Y40">IF(ISBLANK($A40),"",VLOOKUP($B40,Слалом_общ,COLUMN()-1,0))</f>
      </c>
      <c r="K40" s="115">
        <f t="shared" si="29"/>
      </c>
      <c r="L40" s="115">
        <f t="shared" si="29"/>
      </c>
      <c r="M40" s="115">
        <f t="shared" si="29"/>
      </c>
      <c r="N40" s="115">
        <f t="shared" si="29"/>
      </c>
      <c r="O40" s="115">
        <f t="shared" si="29"/>
      </c>
      <c r="P40" s="115">
        <f t="shared" si="29"/>
      </c>
      <c r="Q40" s="115">
        <f t="shared" si="29"/>
      </c>
      <c r="R40" s="115">
        <f t="shared" si="29"/>
      </c>
      <c r="S40" s="115">
        <f t="shared" si="29"/>
      </c>
      <c r="T40" s="115">
        <f t="shared" si="29"/>
      </c>
      <c r="U40" s="115">
        <f t="shared" si="29"/>
      </c>
      <c r="V40" s="115">
        <f t="shared" si="29"/>
      </c>
      <c r="W40" s="115">
        <f t="shared" si="29"/>
      </c>
      <c r="X40" s="115">
        <f t="shared" si="29"/>
      </c>
      <c r="Y40" s="115">
        <f t="shared" si="29"/>
      </c>
      <c r="Z40" s="47">
        <f t="shared" si="10"/>
        <v>0</v>
      </c>
      <c r="AA40" s="40" t="e">
        <f t="shared" si="11"/>
        <v>#VALUE!</v>
      </c>
      <c r="AB40" s="153" t="e">
        <f>IF(MIN(AA40,AA41)=0,MAX(AA40,AA41),MIN(AA40,AA41))</f>
        <v>#VALUE!</v>
      </c>
      <c r="AC40" s="152">
        <f ca="1">IF(ISBLANK($A40),"",RANK(AB40,OFFSET(AB$10,0,0,COUNTA($A$10:$A$238)*2,1),1))</f>
      </c>
      <c r="AD40" s="148"/>
      <c r="AE40" s="146">
        <f>IF(ISBLANK(AD40),0,300-15*(AD40-1))</f>
        <v>0</v>
      </c>
    </row>
    <row r="41" spans="1:31" ht="39" customHeight="1" hidden="1">
      <c r="A41" s="157"/>
      <c r="B41" s="117" t="str">
        <f>A40&amp;"_2п"</f>
        <v>_2п</v>
      </c>
      <c r="C41" s="155"/>
      <c r="D41" s="150"/>
      <c r="E41" s="150"/>
      <c r="F41" s="150"/>
      <c r="G41" s="114">
        <f>IF(ISBLANK($A40),"",VLOOKUP($B41,Слалом_общ,COLUMN()-1,0))</f>
      </c>
      <c r="H41" s="114">
        <f>IF(ISBLANK($A40),"",VLOOKUP($B41,Слалом_общ,COLUMN()-1,0))</f>
      </c>
      <c r="I41" s="40" t="e">
        <f t="shared" si="9"/>
        <v>#VALUE!</v>
      </c>
      <c r="J41" s="115">
        <f aca="true" t="shared" si="30" ref="J41:Y41">IF(ISBLANK($A40),"",VLOOKUP($B41,Слалом_общ,COLUMN()-1,0))</f>
      </c>
      <c r="K41" s="115">
        <f t="shared" si="30"/>
      </c>
      <c r="L41" s="115">
        <f t="shared" si="30"/>
      </c>
      <c r="M41" s="115">
        <f t="shared" si="30"/>
      </c>
      <c r="N41" s="115">
        <f t="shared" si="30"/>
      </c>
      <c r="O41" s="115">
        <f t="shared" si="30"/>
      </c>
      <c r="P41" s="115">
        <f t="shared" si="30"/>
      </c>
      <c r="Q41" s="115">
        <f t="shared" si="30"/>
      </c>
      <c r="R41" s="115">
        <f t="shared" si="30"/>
      </c>
      <c r="S41" s="115">
        <f t="shared" si="30"/>
      </c>
      <c r="T41" s="115">
        <f t="shared" si="30"/>
      </c>
      <c r="U41" s="115">
        <f t="shared" si="30"/>
      </c>
      <c r="V41" s="115">
        <f t="shared" si="30"/>
      </c>
      <c r="W41" s="115">
        <f t="shared" si="30"/>
      </c>
      <c r="X41" s="115">
        <f t="shared" si="30"/>
      </c>
      <c r="Y41" s="115">
        <f t="shared" si="30"/>
      </c>
      <c r="Z41" s="47">
        <f t="shared" si="10"/>
        <v>0</v>
      </c>
      <c r="AA41" s="40" t="e">
        <f t="shared" si="11"/>
        <v>#VALUE!</v>
      </c>
      <c r="AB41" s="153"/>
      <c r="AC41" s="152"/>
      <c r="AD41" s="148"/>
      <c r="AE41" s="146"/>
    </row>
    <row r="42" spans="1:31" ht="39" customHeight="1" hidden="1">
      <c r="A42" s="156"/>
      <c r="B42" s="116">
        <f>A42</f>
        <v>0</v>
      </c>
      <c r="C42" s="154">
        <f>IF(ISBLANK($A42),"",VLOOKUP($A42,Список,COLUMN()-1,0))</f>
      </c>
      <c r="D42" s="150">
        <f>IF(ISBLANK($A42),"",VLOOKUP($A42,Список,COLUMN()-1,0))</f>
      </c>
      <c r="E42" s="150">
        <f>IF(ISBLANK($A42),"",VLOOKUP($A42,Список,COLUMN()-1,0))</f>
      </c>
      <c r="F42" s="150">
        <f>IF(ISBLANK($A42),"",VLOOKUP($A42,Список,COLUMN()+1,0))</f>
      </c>
      <c r="G42" s="114">
        <f>IF(ISBLANK($A42),"",VLOOKUP($B42,Слалом_общ,COLUMN()-1,0))</f>
      </c>
      <c r="H42" s="114">
        <f>IF(ISBLANK($A42),"",VLOOKUP($B42,Слалом_общ,COLUMN()-1,0))</f>
      </c>
      <c r="I42" s="40" t="e">
        <f t="shared" si="9"/>
        <v>#VALUE!</v>
      </c>
      <c r="J42" s="115">
        <f aca="true" t="shared" si="31" ref="J42:Y42">IF(ISBLANK($A42),"",VLOOKUP($B42,Слалом_общ,COLUMN()-1,0))</f>
      </c>
      <c r="K42" s="115">
        <f t="shared" si="31"/>
      </c>
      <c r="L42" s="115">
        <f t="shared" si="31"/>
      </c>
      <c r="M42" s="115">
        <f t="shared" si="31"/>
      </c>
      <c r="N42" s="115">
        <f t="shared" si="31"/>
      </c>
      <c r="O42" s="115">
        <f t="shared" si="31"/>
      </c>
      <c r="P42" s="115">
        <f t="shared" si="31"/>
      </c>
      <c r="Q42" s="115">
        <f t="shared" si="31"/>
      </c>
      <c r="R42" s="115">
        <f t="shared" si="31"/>
      </c>
      <c r="S42" s="115">
        <f t="shared" si="31"/>
      </c>
      <c r="T42" s="115">
        <f t="shared" si="31"/>
      </c>
      <c r="U42" s="115">
        <f t="shared" si="31"/>
      </c>
      <c r="V42" s="115">
        <f t="shared" si="31"/>
      </c>
      <c r="W42" s="115">
        <f t="shared" si="31"/>
      </c>
      <c r="X42" s="115">
        <f t="shared" si="31"/>
      </c>
      <c r="Y42" s="115">
        <f t="shared" si="31"/>
      </c>
      <c r="Z42" s="47">
        <f t="shared" si="10"/>
        <v>0</v>
      </c>
      <c r="AA42" s="40" t="e">
        <f t="shared" si="11"/>
        <v>#VALUE!</v>
      </c>
      <c r="AB42" s="153" t="e">
        <f>IF(MIN(AA42,AA43)=0,MAX(AA42,AA43),MIN(AA42,AA43))</f>
        <v>#VALUE!</v>
      </c>
      <c r="AC42" s="152">
        <f ca="1">IF(ISBLANK($A42),"",RANK(AB42,OFFSET(AB$10,0,0,COUNTA($A$10:$A$238)*2,1),1))</f>
      </c>
      <c r="AD42" s="148"/>
      <c r="AE42" s="146">
        <f>IF(ISBLANK(AD42),0,300-15*(AD42-1))</f>
        <v>0</v>
      </c>
    </row>
    <row r="43" spans="1:31" ht="39" customHeight="1" hidden="1">
      <c r="A43" s="157"/>
      <c r="B43" s="117" t="str">
        <f>A42&amp;"_2п"</f>
        <v>_2п</v>
      </c>
      <c r="C43" s="155"/>
      <c r="D43" s="150"/>
      <c r="E43" s="150"/>
      <c r="F43" s="150"/>
      <c r="G43" s="114">
        <f>IF(ISBLANK($A42),"",VLOOKUP($B43,Слалом_общ,COLUMN()-1,0))</f>
      </c>
      <c r="H43" s="114">
        <f>IF(ISBLANK($A42),"",VLOOKUP($B43,Слалом_общ,COLUMN()-1,0))</f>
      </c>
      <c r="I43" s="40" t="e">
        <f t="shared" si="9"/>
        <v>#VALUE!</v>
      </c>
      <c r="J43" s="115">
        <f aca="true" t="shared" si="32" ref="J43:Y43">IF(ISBLANK($A42),"",VLOOKUP($B43,Слалом_общ,COLUMN()-1,0))</f>
      </c>
      <c r="K43" s="115">
        <f t="shared" si="32"/>
      </c>
      <c r="L43" s="115">
        <f t="shared" si="32"/>
      </c>
      <c r="M43" s="115">
        <f t="shared" si="32"/>
      </c>
      <c r="N43" s="115">
        <f t="shared" si="32"/>
      </c>
      <c r="O43" s="115">
        <f t="shared" si="32"/>
      </c>
      <c r="P43" s="115">
        <f t="shared" si="32"/>
      </c>
      <c r="Q43" s="115">
        <f t="shared" si="32"/>
      </c>
      <c r="R43" s="115">
        <f t="shared" si="32"/>
      </c>
      <c r="S43" s="115">
        <f t="shared" si="32"/>
      </c>
      <c r="T43" s="115">
        <f t="shared" si="32"/>
      </c>
      <c r="U43" s="115">
        <f t="shared" si="32"/>
      </c>
      <c r="V43" s="115">
        <f t="shared" si="32"/>
      </c>
      <c r="W43" s="115">
        <f t="shared" si="32"/>
      </c>
      <c r="X43" s="115">
        <f t="shared" si="32"/>
      </c>
      <c r="Y43" s="115">
        <f t="shared" si="32"/>
      </c>
      <c r="Z43" s="47">
        <f t="shared" si="10"/>
        <v>0</v>
      </c>
      <c r="AA43" s="40" t="e">
        <f t="shared" si="11"/>
        <v>#VALUE!</v>
      </c>
      <c r="AB43" s="153"/>
      <c r="AC43" s="152"/>
      <c r="AD43" s="148"/>
      <c r="AE43" s="146"/>
    </row>
    <row r="44" spans="1:31" ht="39" customHeight="1" hidden="1">
      <c r="A44" s="156"/>
      <c r="B44" s="116">
        <f>A44</f>
        <v>0</v>
      </c>
      <c r="C44" s="154">
        <f>IF(ISBLANK($A44),"",VLOOKUP($A44,Список,COLUMN()-1,0))</f>
      </c>
      <c r="D44" s="150">
        <f>IF(ISBLANK($A44),"",VLOOKUP($A44,Список,COLUMN()-1,0))</f>
      </c>
      <c r="E44" s="150">
        <f>IF(ISBLANK($A44),"",VLOOKUP($A44,Список,COLUMN()-1,0))</f>
      </c>
      <c r="F44" s="150">
        <f>IF(ISBLANK($A44),"",VLOOKUP($A44,Список,COLUMN()+1,0))</f>
      </c>
      <c r="G44" s="114">
        <f>IF(ISBLANK($A44),"",VLOOKUP($B44,Слалом_общ,COLUMN()-1,0))</f>
      </c>
      <c r="H44" s="114">
        <f>IF(ISBLANK($A44),"",VLOOKUP($B44,Слалом_общ,COLUMN()-1,0))</f>
      </c>
      <c r="I44" s="40" t="e">
        <f t="shared" si="9"/>
        <v>#VALUE!</v>
      </c>
      <c r="J44" s="115">
        <f aca="true" t="shared" si="33" ref="J44:Y44">IF(ISBLANK($A44),"",VLOOKUP($B44,Слалом_общ,COLUMN()-1,0))</f>
      </c>
      <c r="K44" s="115">
        <f t="shared" si="33"/>
      </c>
      <c r="L44" s="115">
        <f t="shared" si="33"/>
      </c>
      <c r="M44" s="115">
        <f t="shared" si="33"/>
      </c>
      <c r="N44" s="115">
        <f t="shared" si="33"/>
      </c>
      <c r="O44" s="115">
        <f t="shared" si="33"/>
      </c>
      <c r="P44" s="115">
        <f t="shared" si="33"/>
      </c>
      <c r="Q44" s="115">
        <f t="shared" si="33"/>
      </c>
      <c r="R44" s="115">
        <f t="shared" si="33"/>
      </c>
      <c r="S44" s="115">
        <f t="shared" si="33"/>
      </c>
      <c r="T44" s="115">
        <f t="shared" si="33"/>
      </c>
      <c r="U44" s="115">
        <f t="shared" si="33"/>
      </c>
      <c r="V44" s="115">
        <f t="shared" si="33"/>
      </c>
      <c r="W44" s="115">
        <f t="shared" si="33"/>
      </c>
      <c r="X44" s="115">
        <f t="shared" si="33"/>
      </c>
      <c r="Y44" s="115">
        <f t="shared" si="33"/>
      </c>
      <c r="Z44" s="47">
        <f t="shared" si="10"/>
        <v>0</v>
      </c>
      <c r="AA44" s="40" t="e">
        <f t="shared" si="11"/>
        <v>#VALUE!</v>
      </c>
      <c r="AB44" s="153" t="e">
        <f>IF(MIN(AA44,AA45)=0,MAX(AA44,AA45),MIN(AA44,AA45))</f>
        <v>#VALUE!</v>
      </c>
      <c r="AC44" s="152">
        <f ca="1">IF(ISBLANK($A44),"",RANK(AB44,OFFSET(AB$10,0,0,COUNTA($A$10:$A$238)*2,1),1))</f>
      </c>
      <c r="AD44" s="148"/>
      <c r="AE44" s="146">
        <f>IF(ISBLANK(AD44),0,300-15*(AD44-1))</f>
        <v>0</v>
      </c>
    </row>
    <row r="45" spans="1:31" ht="39" customHeight="1" hidden="1">
      <c r="A45" s="157"/>
      <c r="B45" s="117" t="str">
        <f>A44&amp;"_2п"</f>
        <v>_2п</v>
      </c>
      <c r="C45" s="155"/>
      <c r="D45" s="150"/>
      <c r="E45" s="150"/>
      <c r="F45" s="150"/>
      <c r="G45" s="114">
        <f>IF(ISBLANK($A44),"",VLOOKUP($B45,Слалом_общ,COLUMN()-1,0))</f>
      </c>
      <c r="H45" s="114">
        <f>IF(ISBLANK($A44),"",VLOOKUP($B45,Слалом_общ,COLUMN()-1,0))</f>
      </c>
      <c r="I45" s="40" t="e">
        <f t="shared" si="9"/>
        <v>#VALUE!</v>
      </c>
      <c r="J45" s="115">
        <f aca="true" t="shared" si="34" ref="J45:Y45">IF(ISBLANK($A44),"",VLOOKUP($B45,Слалом_общ,COLUMN()-1,0))</f>
      </c>
      <c r="K45" s="115">
        <f t="shared" si="34"/>
      </c>
      <c r="L45" s="115">
        <f t="shared" si="34"/>
      </c>
      <c r="M45" s="115">
        <f t="shared" si="34"/>
      </c>
      <c r="N45" s="115">
        <f t="shared" si="34"/>
      </c>
      <c r="O45" s="115">
        <f t="shared" si="34"/>
      </c>
      <c r="P45" s="115">
        <f t="shared" si="34"/>
      </c>
      <c r="Q45" s="115">
        <f t="shared" si="34"/>
      </c>
      <c r="R45" s="115">
        <f t="shared" si="34"/>
      </c>
      <c r="S45" s="115">
        <f t="shared" si="34"/>
      </c>
      <c r="T45" s="115">
        <f t="shared" si="34"/>
      </c>
      <c r="U45" s="115">
        <f t="shared" si="34"/>
      </c>
      <c r="V45" s="115">
        <f t="shared" si="34"/>
      </c>
      <c r="W45" s="115">
        <f t="shared" si="34"/>
      </c>
      <c r="X45" s="115">
        <f t="shared" si="34"/>
      </c>
      <c r="Y45" s="115">
        <f t="shared" si="34"/>
      </c>
      <c r="Z45" s="47">
        <f t="shared" si="10"/>
        <v>0</v>
      </c>
      <c r="AA45" s="40" t="e">
        <f t="shared" si="11"/>
        <v>#VALUE!</v>
      </c>
      <c r="AB45" s="153"/>
      <c r="AC45" s="152"/>
      <c r="AD45" s="148"/>
      <c r="AE45" s="146"/>
    </row>
    <row r="46" spans="1:31" ht="39" customHeight="1" hidden="1">
      <c r="A46" s="156"/>
      <c r="B46" s="116">
        <f>A46</f>
        <v>0</v>
      </c>
      <c r="C46" s="154">
        <f>IF(ISBLANK($A46),"",VLOOKUP($A46,Список,COLUMN()-1,0))</f>
      </c>
      <c r="D46" s="150">
        <f>IF(ISBLANK($A46),"",VLOOKUP($A46,Список,COLUMN()-1,0))</f>
      </c>
      <c r="E46" s="150">
        <f>IF(ISBLANK($A46),"",VLOOKUP($A46,Список,COLUMN()-1,0))</f>
      </c>
      <c r="F46" s="150">
        <f>IF(ISBLANK($A46),"",VLOOKUP($A46,Список,COLUMN()+1,0))</f>
      </c>
      <c r="G46" s="114">
        <f>IF(ISBLANK($A46),"",VLOOKUP($B46,Слалом_общ,COLUMN()-1,0))</f>
      </c>
      <c r="H46" s="114">
        <f>IF(ISBLANK($A46),"",VLOOKUP($B46,Слалом_общ,COLUMN()-1,0))</f>
      </c>
      <c r="I46" s="40" t="e">
        <f t="shared" si="9"/>
        <v>#VALUE!</v>
      </c>
      <c r="J46" s="115">
        <f aca="true" t="shared" si="35" ref="J46:Y46">IF(ISBLANK($A46),"",VLOOKUP($B46,Слалом_общ,COLUMN()-1,0))</f>
      </c>
      <c r="K46" s="115">
        <f t="shared" si="35"/>
      </c>
      <c r="L46" s="115">
        <f t="shared" si="35"/>
      </c>
      <c r="M46" s="115">
        <f t="shared" si="35"/>
      </c>
      <c r="N46" s="115">
        <f t="shared" si="35"/>
      </c>
      <c r="O46" s="115">
        <f t="shared" si="35"/>
      </c>
      <c r="P46" s="115">
        <f t="shared" si="35"/>
      </c>
      <c r="Q46" s="115">
        <f t="shared" si="35"/>
      </c>
      <c r="R46" s="115">
        <f t="shared" si="35"/>
      </c>
      <c r="S46" s="115">
        <f t="shared" si="35"/>
      </c>
      <c r="T46" s="115">
        <f t="shared" si="35"/>
      </c>
      <c r="U46" s="115">
        <f t="shared" si="35"/>
      </c>
      <c r="V46" s="115">
        <f t="shared" si="35"/>
      </c>
      <c r="W46" s="115">
        <f t="shared" si="35"/>
      </c>
      <c r="X46" s="115">
        <f t="shared" si="35"/>
      </c>
      <c r="Y46" s="115">
        <f t="shared" si="35"/>
      </c>
      <c r="Z46" s="47">
        <f t="shared" si="10"/>
        <v>0</v>
      </c>
      <c r="AA46" s="40" t="e">
        <f t="shared" si="11"/>
        <v>#VALUE!</v>
      </c>
      <c r="AB46" s="153" t="e">
        <f>IF(MIN(AA46,AA47)=0,MAX(AA46,AA47),MIN(AA46,AA47))</f>
        <v>#VALUE!</v>
      </c>
      <c r="AC46" s="152">
        <f ca="1">IF(ISBLANK($A46),"",RANK(AB46,OFFSET(AB$10,0,0,COUNTA($A$10:$A$238)*2,1),1))</f>
      </c>
      <c r="AD46" s="148"/>
      <c r="AE46" s="146">
        <f>IF(ISBLANK(AD46),0,300-15*(AD46-1))</f>
        <v>0</v>
      </c>
    </row>
    <row r="47" spans="1:31" ht="39" customHeight="1" hidden="1">
      <c r="A47" s="157"/>
      <c r="B47" s="117" t="str">
        <f>A46&amp;"_2п"</f>
        <v>_2п</v>
      </c>
      <c r="C47" s="155"/>
      <c r="D47" s="150"/>
      <c r="E47" s="150"/>
      <c r="F47" s="150"/>
      <c r="G47" s="114">
        <f>IF(ISBLANK($A46),"",VLOOKUP($B47,Слалом_общ,COLUMN()-1,0))</f>
      </c>
      <c r="H47" s="114">
        <f>IF(ISBLANK($A46),"",VLOOKUP($B47,Слалом_общ,COLUMN()-1,0))</f>
      </c>
      <c r="I47" s="40" t="e">
        <f t="shared" si="9"/>
        <v>#VALUE!</v>
      </c>
      <c r="J47" s="115">
        <f aca="true" t="shared" si="36" ref="J47:Y47">IF(ISBLANK($A46),"",VLOOKUP($B47,Слалом_общ,COLUMN()-1,0))</f>
      </c>
      <c r="K47" s="115">
        <f t="shared" si="36"/>
      </c>
      <c r="L47" s="115">
        <f t="shared" si="36"/>
      </c>
      <c r="M47" s="115">
        <f t="shared" si="36"/>
      </c>
      <c r="N47" s="115">
        <f t="shared" si="36"/>
      </c>
      <c r="O47" s="115">
        <f t="shared" si="36"/>
      </c>
      <c r="P47" s="115">
        <f t="shared" si="36"/>
      </c>
      <c r="Q47" s="115">
        <f t="shared" si="36"/>
      </c>
      <c r="R47" s="115">
        <f t="shared" si="36"/>
      </c>
      <c r="S47" s="115">
        <f t="shared" si="36"/>
      </c>
      <c r="T47" s="115">
        <f t="shared" si="36"/>
      </c>
      <c r="U47" s="115">
        <f t="shared" si="36"/>
      </c>
      <c r="V47" s="115">
        <f t="shared" si="36"/>
      </c>
      <c r="W47" s="115">
        <f t="shared" si="36"/>
      </c>
      <c r="X47" s="115">
        <f t="shared" si="36"/>
      </c>
      <c r="Y47" s="115">
        <f t="shared" si="36"/>
      </c>
      <c r="Z47" s="47">
        <f t="shared" si="10"/>
        <v>0</v>
      </c>
      <c r="AA47" s="40" t="e">
        <f t="shared" si="11"/>
        <v>#VALUE!</v>
      </c>
      <c r="AB47" s="153"/>
      <c r="AC47" s="152"/>
      <c r="AD47" s="148"/>
      <c r="AE47" s="146"/>
    </row>
    <row r="48" spans="1:31" ht="39" customHeight="1" hidden="1">
      <c r="A48" s="156"/>
      <c r="B48" s="116">
        <f>A48</f>
        <v>0</v>
      </c>
      <c r="C48" s="154">
        <f>IF(ISBLANK($A48),"",VLOOKUP($A48,Список,COLUMN()-1,0))</f>
      </c>
      <c r="D48" s="150">
        <f>IF(ISBLANK($A48),"",VLOOKUP($A48,Список,COLUMN()-1,0))</f>
      </c>
      <c r="E48" s="150">
        <f>IF(ISBLANK($A48),"",VLOOKUP($A48,Список,COLUMN()-1,0))</f>
      </c>
      <c r="F48" s="150">
        <f>IF(ISBLANK($A48),"",VLOOKUP($A48,Список,COLUMN()+1,0))</f>
      </c>
      <c r="G48" s="114">
        <f>IF(ISBLANK($A48),"",VLOOKUP($B48,Слалом_общ,COLUMN()-1,0))</f>
      </c>
      <c r="H48" s="114">
        <f>IF(ISBLANK($A48),"",VLOOKUP($B48,Слалом_общ,COLUMN()-1,0))</f>
      </c>
      <c r="I48" s="40" t="e">
        <f t="shared" si="9"/>
        <v>#VALUE!</v>
      </c>
      <c r="J48" s="115">
        <f aca="true" t="shared" si="37" ref="J48:Y48">IF(ISBLANK($A48),"",VLOOKUP($B48,Слалом_общ,COLUMN()-1,0))</f>
      </c>
      <c r="K48" s="115">
        <f t="shared" si="37"/>
      </c>
      <c r="L48" s="115">
        <f t="shared" si="37"/>
      </c>
      <c r="M48" s="115">
        <f t="shared" si="37"/>
      </c>
      <c r="N48" s="115">
        <f t="shared" si="37"/>
      </c>
      <c r="O48" s="115">
        <f t="shared" si="37"/>
      </c>
      <c r="P48" s="115">
        <f t="shared" si="37"/>
      </c>
      <c r="Q48" s="115">
        <f t="shared" si="37"/>
      </c>
      <c r="R48" s="115">
        <f t="shared" si="37"/>
      </c>
      <c r="S48" s="115">
        <f t="shared" si="37"/>
      </c>
      <c r="T48" s="115">
        <f t="shared" si="37"/>
      </c>
      <c r="U48" s="115">
        <f t="shared" si="37"/>
      </c>
      <c r="V48" s="115">
        <f t="shared" si="37"/>
      </c>
      <c r="W48" s="115">
        <f t="shared" si="37"/>
      </c>
      <c r="X48" s="115">
        <f t="shared" si="37"/>
      </c>
      <c r="Y48" s="115">
        <f t="shared" si="37"/>
      </c>
      <c r="Z48" s="47">
        <f t="shared" si="10"/>
        <v>0</v>
      </c>
      <c r="AA48" s="40" t="e">
        <f t="shared" si="11"/>
        <v>#VALUE!</v>
      </c>
      <c r="AB48" s="153" t="e">
        <f>IF(MIN(AA48,AA49)=0,MAX(AA48,AA49),MIN(AA48,AA49))</f>
        <v>#VALUE!</v>
      </c>
      <c r="AC48" s="152">
        <f ca="1">IF(ISBLANK($A48),"",RANK(AB48,OFFSET(AB$10,0,0,COUNTA($A$10:$A$238)*2,1),1))</f>
      </c>
      <c r="AD48" s="148"/>
      <c r="AE48" s="146">
        <f>IF(ISBLANK(AD48),0,300-15*(AD48-1))</f>
        <v>0</v>
      </c>
    </row>
    <row r="49" spans="1:31" ht="39" customHeight="1" hidden="1">
      <c r="A49" s="157"/>
      <c r="B49" s="117" t="str">
        <f>A48&amp;"_2п"</f>
        <v>_2п</v>
      </c>
      <c r="C49" s="155"/>
      <c r="D49" s="150"/>
      <c r="E49" s="150"/>
      <c r="F49" s="150"/>
      <c r="G49" s="114">
        <f>IF(ISBLANK($A48),"",VLOOKUP($B49,Слалом_общ,COLUMN()-1,0))</f>
      </c>
      <c r="H49" s="114">
        <f>IF(ISBLANK($A48),"",VLOOKUP($B49,Слалом_общ,COLUMN()-1,0))</f>
      </c>
      <c r="I49" s="40" t="e">
        <f t="shared" si="9"/>
        <v>#VALUE!</v>
      </c>
      <c r="J49" s="115">
        <f aca="true" t="shared" si="38" ref="J49:Y49">IF(ISBLANK($A48),"",VLOOKUP($B49,Слалом_общ,COLUMN()-1,0))</f>
      </c>
      <c r="K49" s="115">
        <f t="shared" si="38"/>
      </c>
      <c r="L49" s="115">
        <f t="shared" si="38"/>
      </c>
      <c r="M49" s="115">
        <f t="shared" si="38"/>
      </c>
      <c r="N49" s="115">
        <f t="shared" si="38"/>
      </c>
      <c r="O49" s="115">
        <f t="shared" si="38"/>
      </c>
      <c r="P49" s="115">
        <f t="shared" si="38"/>
      </c>
      <c r="Q49" s="115">
        <f t="shared" si="38"/>
      </c>
      <c r="R49" s="115">
        <f t="shared" si="38"/>
      </c>
      <c r="S49" s="115">
        <f t="shared" si="38"/>
      </c>
      <c r="T49" s="115">
        <f t="shared" si="38"/>
      </c>
      <c r="U49" s="115">
        <f t="shared" si="38"/>
      </c>
      <c r="V49" s="115">
        <f t="shared" si="38"/>
      </c>
      <c r="W49" s="115">
        <f t="shared" si="38"/>
      </c>
      <c r="X49" s="115">
        <f t="shared" si="38"/>
      </c>
      <c r="Y49" s="115">
        <f t="shared" si="38"/>
      </c>
      <c r="Z49" s="47">
        <f t="shared" si="10"/>
        <v>0</v>
      </c>
      <c r="AA49" s="40" t="e">
        <f t="shared" si="11"/>
        <v>#VALUE!</v>
      </c>
      <c r="AB49" s="153"/>
      <c r="AC49" s="152"/>
      <c r="AD49" s="148"/>
      <c r="AE49" s="146"/>
    </row>
    <row r="50" spans="1:31" ht="39" customHeight="1" hidden="1">
      <c r="A50" s="156"/>
      <c r="B50" s="116">
        <f>A50</f>
        <v>0</v>
      </c>
      <c r="C50" s="154">
        <f>IF(ISBLANK($A50),"",VLOOKUP($A50,Список,COLUMN()-1,0))</f>
      </c>
      <c r="D50" s="150">
        <f>IF(ISBLANK($A50),"",VLOOKUP($A50,Список,COLUMN()-1,0))</f>
      </c>
      <c r="E50" s="150">
        <f>IF(ISBLANK($A50),"",VLOOKUP($A50,Список,COLUMN()-1,0))</f>
      </c>
      <c r="F50" s="150">
        <f>IF(ISBLANK($A50),"",VLOOKUP($A50,Список,COLUMN()+1,0))</f>
      </c>
      <c r="G50" s="114">
        <f>IF(ISBLANK($A50),"",VLOOKUP($B50,Слалом_общ,COLUMN()-1,0))</f>
      </c>
      <c r="H50" s="114">
        <f>IF(ISBLANK($A50),"",VLOOKUP($B50,Слалом_общ,COLUMN()-1,0))</f>
      </c>
      <c r="I50" s="40" t="e">
        <f t="shared" si="9"/>
        <v>#VALUE!</v>
      </c>
      <c r="J50" s="115">
        <f aca="true" t="shared" si="39" ref="J50:Y50">IF(ISBLANK($A50),"",VLOOKUP($B50,Слалом_общ,COLUMN()-1,0))</f>
      </c>
      <c r="K50" s="115">
        <f t="shared" si="39"/>
      </c>
      <c r="L50" s="115">
        <f t="shared" si="39"/>
      </c>
      <c r="M50" s="115">
        <f t="shared" si="39"/>
      </c>
      <c r="N50" s="115">
        <f t="shared" si="39"/>
      </c>
      <c r="O50" s="115">
        <f t="shared" si="39"/>
      </c>
      <c r="P50" s="115">
        <f t="shared" si="39"/>
      </c>
      <c r="Q50" s="115">
        <f t="shared" si="39"/>
      </c>
      <c r="R50" s="115">
        <f t="shared" si="39"/>
      </c>
      <c r="S50" s="115">
        <f t="shared" si="39"/>
      </c>
      <c r="T50" s="115">
        <f t="shared" si="39"/>
      </c>
      <c r="U50" s="115">
        <f t="shared" si="39"/>
      </c>
      <c r="V50" s="115">
        <f t="shared" si="39"/>
      </c>
      <c r="W50" s="115">
        <f t="shared" si="39"/>
      </c>
      <c r="X50" s="115">
        <f t="shared" si="39"/>
      </c>
      <c r="Y50" s="115">
        <f t="shared" si="39"/>
      </c>
      <c r="Z50" s="47">
        <f t="shared" si="10"/>
        <v>0</v>
      </c>
      <c r="AA50" s="40" t="e">
        <f t="shared" si="11"/>
        <v>#VALUE!</v>
      </c>
      <c r="AB50" s="153" t="e">
        <f>IF(MIN(AA50,AA51)=0,MAX(AA50,AA51),MIN(AA50,AA51))</f>
        <v>#VALUE!</v>
      </c>
      <c r="AC50" s="152">
        <f ca="1">IF(ISBLANK($A50),"",RANK(AB50,OFFSET(AB$10,0,0,COUNTA($A$10:$A$238)*2,1),1))</f>
      </c>
      <c r="AD50" s="148"/>
      <c r="AE50" s="146">
        <f>IF(ISBLANK(AD50),0,300-15*(AD50-1))</f>
        <v>0</v>
      </c>
    </row>
    <row r="51" spans="1:31" ht="39" customHeight="1" hidden="1">
      <c r="A51" s="157"/>
      <c r="B51" s="117" t="str">
        <f>A50&amp;"_2п"</f>
        <v>_2п</v>
      </c>
      <c r="C51" s="155"/>
      <c r="D51" s="150"/>
      <c r="E51" s="150"/>
      <c r="F51" s="150"/>
      <c r="G51" s="114">
        <f>IF(ISBLANK($A50),"",VLOOKUP($B51,Слалом_общ,COLUMN()-1,0))</f>
      </c>
      <c r="H51" s="114">
        <f>IF(ISBLANK($A50),"",VLOOKUP($B51,Слалом_общ,COLUMN()-1,0))</f>
      </c>
      <c r="I51" s="40" t="e">
        <f t="shared" si="9"/>
        <v>#VALUE!</v>
      </c>
      <c r="J51" s="115">
        <f aca="true" t="shared" si="40" ref="J51:Y51">IF(ISBLANK($A50),"",VLOOKUP($B51,Слалом_общ,COLUMN()-1,0))</f>
      </c>
      <c r="K51" s="115">
        <f t="shared" si="40"/>
      </c>
      <c r="L51" s="115">
        <f t="shared" si="40"/>
      </c>
      <c r="M51" s="115">
        <f t="shared" si="40"/>
      </c>
      <c r="N51" s="115">
        <f t="shared" si="40"/>
      </c>
      <c r="O51" s="115">
        <f t="shared" si="40"/>
      </c>
      <c r="P51" s="115">
        <f t="shared" si="40"/>
      </c>
      <c r="Q51" s="115">
        <f t="shared" si="40"/>
      </c>
      <c r="R51" s="115">
        <f t="shared" si="40"/>
      </c>
      <c r="S51" s="115">
        <f t="shared" si="40"/>
      </c>
      <c r="T51" s="115">
        <f t="shared" si="40"/>
      </c>
      <c r="U51" s="115">
        <f t="shared" si="40"/>
      </c>
      <c r="V51" s="115">
        <f t="shared" si="40"/>
      </c>
      <c r="W51" s="115">
        <f t="shared" si="40"/>
      </c>
      <c r="X51" s="115">
        <f t="shared" si="40"/>
      </c>
      <c r="Y51" s="115">
        <f t="shared" si="40"/>
      </c>
      <c r="Z51" s="47">
        <f t="shared" si="10"/>
        <v>0</v>
      </c>
      <c r="AA51" s="40" t="e">
        <f t="shared" si="11"/>
        <v>#VALUE!</v>
      </c>
      <c r="AB51" s="153"/>
      <c r="AC51" s="152"/>
      <c r="AD51" s="148"/>
      <c r="AE51" s="146"/>
    </row>
    <row r="52" spans="1:31" ht="39" customHeight="1" hidden="1">
      <c r="A52" s="156"/>
      <c r="B52" s="116">
        <f>A52</f>
        <v>0</v>
      </c>
      <c r="C52" s="154">
        <f>IF(ISBLANK($A52),"",VLOOKUP($A52,Список,COLUMN()-1,0))</f>
      </c>
      <c r="D52" s="150">
        <f>IF(ISBLANK($A52),"",VLOOKUP($A52,Список,COLUMN()-1,0))</f>
      </c>
      <c r="E52" s="150">
        <f>IF(ISBLANK($A52),"",VLOOKUP($A52,Список,COLUMN()-1,0))</f>
      </c>
      <c r="F52" s="150">
        <f>IF(ISBLANK($A52),"",VLOOKUP($A52,Список,COLUMN()+1,0))</f>
      </c>
      <c r="G52" s="114">
        <f>IF(ISBLANK($A52),"",VLOOKUP($B52,Слалом_общ,COLUMN()-1,0))</f>
      </c>
      <c r="H52" s="114">
        <f>IF(ISBLANK($A52),"",VLOOKUP($B52,Слалом_общ,COLUMN()-1,0))</f>
      </c>
      <c r="I52" s="40" t="e">
        <f t="shared" si="9"/>
        <v>#VALUE!</v>
      </c>
      <c r="J52" s="115">
        <f aca="true" t="shared" si="41" ref="J52:Y52">IF(ISBLANK($A52),"",VLOOKUP($B52,Слалом_общ,COLUMN()-1,0))</f>
      </c>
      <c r="K52" s="115">
        <f t="shared" si="41"/>
      </c>
      <c r="L52" s="115">
        <f t="shared" si="41"/>
      </c>
      <c r="M52" s="115">
        <f t="shared" si="41"/>
      </c>
      <c r="N52" s="115">
        <f t="shared" si="41"/>
      </c>
      <c r="O52" s="115">
        <f t="shared" si="41"/>
      </c>
      <c r="P52" s="115">
        <f t="shared" si="41"/>
      </c>
      <c r="Q52" s="115">
        <f t="shared" si="41"/>
      </c>
      <c r="R52" s="115">
        <f t="shared" si="41"/>
      </c>
      <c r="S52" s="115">
        <f t="shared" si="41"/>
      </c>
      <c r="T52" s="115">
        <f t="shared" si="41"/>
      </c>
      <c r="U52" s="115">
        <f t="shared" si="41"/>
      </c>
      <c r="V52" s="115">
        <f t="shared" si="41"/>
      </c>
      <c r="W52" s="115">
        <f t="shared" si="41"/>
      </c>
      <c r="X52" s="115">
        <f t="shared" si="41"/>
      </c>
      <c r="Y52" s="115">
        <f t="shared" si="41"/>
      </c>
      <c r="Z52" s="47">
        <f t="shared" si="10"/>
        <v>0</v>
      </c>
      <c r="AA52" s="40" t="e">
        <f t="shared" si="11"/>
        <v>#VALUE!</v>
      </c>
      <c r="AB52" s="153" t="e">
        <f>IF(MIN(AA52,AA53)=0,MAX(AA52,AA53),MIN(AA52,AA53))</f>
        <v>#VALUE!</v>
      </c>
      <c r="AC52" s="152">
        <f ca="1">IF(ISBLANK($A52),"",RANK(AB52,OFFSET(AB$10,0,0,COUNTA($A$10:$A$238)*2,1),1))</f>
      </c>
      <c r="AD52" s="148"/>
      <c r="AE52" s="146">
        <f>IF(ISBLANK(AD52),0,300-15*(AD52-1))</f>
        <v>0</v>
      </c>
    </row>
    <row r="53" spans="1:31" ht="39" customHeight="1" hidden="1">
      <c r="A53" s="157"/>
      <c r="B53" s="117" t="str">
        <f>A52&amp;"_2п"</f>
        <v>_2п</v>
      </c>
      <c r="C53" s="155"/>
      <c r="D53" s="150"/>
      <c r="E53" s="150"/>
      <c r="F53" s="150"/>
      <c r="G53" s="114">
        <f>IF(ISBLANK($A52),"",VLOOKUP($B53,Слалом_общ,COLUMN()-1,0))</f>
      </c>
      <c r="H53" s="114">
        <f>IF(ISBLANK($A52),"",VLOOKUP($B53,Слалом_общ,COLUMN()-1,0))</f>
      </c>
      <c r="I53" s="40" t="e">
        <f t="shared" si="9"/>
        <v>#VALUE!</v>
      </c>
      <c r="J53" s="115">
        <f aca="true" t="shared" si="42" ref="J53:Y53">IF(ISBLANK($A52),"",VLOOKUP($B53,Слалом_общ,COLUMN()-1,0))</f>
      </c>
      <c r="K53" s="115">
        <f t="shared" si="42"/>
      </c>
      <c r="L53" s="115">
        <f t="shared" si="42"/>
      </c>
      <c r="M53" s="115">
        <f t="shared" si="42"/>
      </c>
      <c r="N53" s="115">
        <f t="shared" si="42"/>
      </c>
      <c r="O53" s="115">
        <f t="shared" si="42"/>
      </c>
      <c r="P53" s="115">
        <f t="shared" si="42"/>
      </c>
      <c r="Q53" s="115">
        <f t="shared" si="42"/>
      </c>
      <c r="R53" s="115">
        <f t="shared" si="42"/>
      </c>
      <c r="S53" s="115">
        <f t="shared" si="42"/>
      </c>
      <c r="T53" s="115">
        <f t="shared" si="42"/>
      </c>
      <c r="U53" s="115">
        <f t="shared" si="42"/>
      </c>
      <c r="V53" s="115">
        <f t="shared" si="42"/>
      </c>
      <c r="W53" s="115">
        <f t="shared" si="42"/>
      </c>
      <c r="X53" s="115">
        <f t="shared" si="42"/>
      </c>
      <c r="Y53" s="115">
        <f t="shared" si="42"/>
      </c>
      <c r="Z53" s="47">
        <f t="shared" si="10"/>
        <v>0</v>
      </c>
      <c r="AA53" s="40" t="e">
        <f t="shared" si="11"/>
        <v>#VALUE!</v>
      </c>
      <c r="AB53" s="153"/>
      <c r="AC53" s="152"/>
      <c r="AD53" s="148"/>
      <c r="AE53" s="146"/>
    </row>
    <row r="54" spans="1:31" ht="39" customHeight="1" hidden="1">
      <c r="A54" s="156"/>
      <c r="B54" s="116">
        <f>A54</f>
        <v>0</v>
      </c>
      <c r="C54" s="154">
        <f>IF(ISBLANK($A54),"",VLOOKUP($A54,Список,COLUMN()-1,0))</f>
      </c>
      <c r="D54" s="150">
        <f>IF(ISBLANK($A54),"",VLOOKUP($A54,Список,COLUMN()-1,0))</f>
      </c>
      <c r="E54" s="150">
        <f>IF(ISBLANK($A54),"",VLOOKUP($A54,Список,COLUMN()-1,0))</f>
      </c>
      <c r="F54" s="150">
        <f>IF(ISBLANK($A54),"",VLOOKUP($A54,Список,COLUMN()+1,0))</f>
      </c>
      <c r="G54" s="114">
        <f>IF(ISBLANK($A54),"",VLOOKUP($B54,Слалом_общ,COLUMN()-1,0))</f>
      </c>
      <c r="H54" s="114">
        <f>IF(ISBLANK($A54),"",VLOOKUP($B54,Слалом_общ,COLUMN()-1,0))</f>
      </c>
      <c r="I54" s="40" t="e">
        <f t="shared" si="9"/>
        <v>#VALUE!</v>
      </c>
      <c r="J54" s="115">
        <f aca="true" t="shared" si="43" ref="J54:Y54">IF(ISBLANK($A54),"",VLOOKUP($B54,Слалом_общ,COLUMN()-1,0))</f>
      </c>
      <c r="K54" s="115">
        <f t="shared" si="43"/>
      </c>
      <c r="L54" s="115">
        <f t="shared" si="43"/>
      </c>
      <c r="M54" s="115">
        <f t="shared" si="43"/>
      </c>
      <c r="N54" s="115">
        <f t="shared" si="43"/>
      </c>
      <c r="O54" s="115">
        <f t="shared" si="43"/>
      </c>
      <c r="P54" s="115">
        <f t="shared" si="43"/>
      </c>
      <c r="Q54" s="115">
        <f t="shared" si="43"/>
      </c>
      <c r="R54" s="115">
        <f t="shared" si="43"/>
      </c>
      <c r="S54" s="115">
        <f t="shared" si="43"/>
      </c>
      <c r="T54" s="115">
        <f t="shared" si="43"/>
      </c>
      <c r="U54" s="115">
        <f t="shared" si="43"/>
      </c>
      <c r="V54" s="115">
        <f t="shared" si="43"/>
      </c>
      <c r="W54" s="115">
        <f t="shared" si="43"/>
      </c>
      <c r="X54" s="115">
        <f t="shared" si="43"/>
      </c>
      <c r="Y54" s="115">
        <f t="shared" si="43"/>
      </c>
      <c r="Z54" s="47">
        <f t="shared" si="10"/>
        <v>0</v>
      </c>
      <c r="AA54" s="40" t="e">
        <f t="shared" si="11"/>
        <v>#VALUE!</v>
      </c>
      <c r="AB54" s="153" t="e">
        <f>IF(MIN(AA54,AA55)=0,MAX(AA54,AA55),MIN(AA54,AA55))</f>
        <v>#VALUE!</v>
      </c>
      <c r="AC54" s="152">
        <f ca="1">IF(ISBLANK($A54),"",RANK(AB54,OFFSET(AB$10,0,0,COUNTA($A$10:$A$238)*2,1),1))</f>
      </c>
      <c r="AD54" s="148"/>
      <c r="AE54" s="146">
        <f>IF(ISBLANK(AD54),0,300-15*(AD54-1))</f>
        <v>0</v>
      </c>
    </row>
    <row r="55" spans="1:31" ht="39" customHeight="1" hidden="1">
      <c r="A55" s="157"/>
      <c r="B55" s="117" t="str">
        <f>A54&amp;"_2п"</f>
        <v>_2п</v>
      </c>
      <c r="C55" s="155"/>
      <c r="D55" s="150"/>
      <c r="E55" s="150"/>
      <c r="F55" s="150"/>
      <c r="G55" s="114">
        <f>IF(ISBLANK($A54),"",VLOOKUP($B55,Слалом_общ,COLUMN()-1,0))</f>
      </c>
      <c r="H55" s="114">
        <f>IF(ISBLANK($A54),"",VLOOKUP($B55,Слалом_общ,COLUMN()-1,0))</f>
      </c>
      <c r="I55" s="40" t="e">
        <f t="shared" si="9"/>
        <v>#VALUE!</v>
      </c>
      <c r="J55" s="115">
        <f aca="true" t="shared" si="44" ref="J55:Y55">IF(ISBLANK($A54),"",VLOOKUP($B55,Слалом_общ,COLUMN()-1,0))</f>
      </c>
      <c r="K55" s="115">
        <f t="shared" si="44"/>
      </c>
      <c r="L55" s="115">
        <f t="shared" si="44"/>
      </c>
      <c r="M55" s="115">
        <f t="shared" si="44"/>
      </c>
      <c r="N55" s="115">
        <f t="shared" si="44"/>
      </c>
      <c r="O55" s="115">
        <f t="shared" si="44"/>
      </c>
      <c r="P55" s="115">
        <f t="shared" si="44"/>
      </c>
      <c r="Q55" s="115">
        <f t="shared" si="44"/>
      </c>
      <c r="R55" s="115">
        <f t="shared" si="44"/>
      </c>
      <c r="S55" s="115">
        <f t="shared" si="44"/>
      </c>
      <c r="T55" s="115">
        <f t="shared" si="44"/>
      </c>
      <c r="U55" s="115">
        <f t="shared" si="44"/>
      </c>
      <c r="V55" s="115">
        <f t="shared" si="44"/>
      </c>
      <c r="W55" s="115">
        <f t="shared" si="44"/>
      </c>
      <c r="X55" s="115">
        <f t="shared" si="44"/>
      </c>
      <c r="Y55" s="115">
        <f t="shared" si="44"/>
      </c>
      <c r="Z55" s="47">
        <f t="shared" si="10"/>
        <v>0</v>
      </c>
      <c r="AA55" s="40" t="e">
        <f t="shared" si="11"/>
        <v>#VALUE!</v>
      </c>
      <c r="AB55" s="153"/>
      <c r="AC55" s="152"/>
      <c r="AD55" s="148"/>
      <c r="AE55" s="146"/>
    </row>
    <row r="56" spans="1:31" ht="39" customHeight="1" hidden="1">
      <c r="A56" s="156"/>
      <c r="B56" s="116">
        <f>A56</f>
        <v>0</v>
      </c>
      <c r="C56" s="154">
        <f>IF(ISBLANK($A56),"",VLOOKUP($A56,Список,COLUMN()-1,0))</f>
      </c>
      <c r="D56" s="150">
        <f>IF(ISBLANK($A56),"",VLOOKUP($A56,Список,COLUMN()-1,0))</f>
      </c>
      <c r="E56" s="150">
        <f>IF(ISBLANK($A56),"",VLOOKUP($A56,Список,COLUMN()-1,0))</f>
      </c>
      <c r="F56" s="150">
        <f>IF(ISBLANK($A56),"",VLOOKUP($A56,Список,COLUMN()+1,0))</f>
      </c>
      <c r="G56" s="114">
        <f>IF(ISBLANK($A56),"",VLOOKUP($B56,Слалом_общ,COLUMN()-1,0))</f>
      </c>
      <c r="H56" s="114">
        <f>IF(ISBLANK($A56),"",VLOOKUP($B56,Слалом_общ,COLUMN()-1,0))</f>
      </c>
      <c r="I56" s="40" t="e">
        <f t="shared" si="9"/>
        <v>#VALUE!</v>
      </c>
      <c r="J56" s="115">
        <f aca="true" t="shared" si="45" ref="J56:Y56">IF(ISBLANK($A56),"",VLOOKUP($B56,Слалом_общ,COLUMN()-1,0))</f>
      </c>
      <c r="K56" s="115">
        <f t="shared" si="45"/>
      </c>
      <c r="L56" s="115">
        <f t="shared" si="45"/>
      </c>
      <c r="M56" s="115">
        <f t="shared" si="45"/>
      </c>
      <c r="N56" s="115">
        <f t="shared" si="45"/>
      </c>
      <c r="O56" s="115">
        <f t="shared" si="45"/>
      </c>
      <c r="P56" s="115">
        <f t="shared" si="45"/>
      </c>
      <c r="Q56" s="115">
        <f t="shared" si="45"/>
      </c>
      <c r="R56" s="115">
        <f t="shared" si="45"/>
      </c>
      <c r="S56" s="115">
        <f t="shared" si="45"/>
      </c>
      <c r="T56" s="115">
        <f t="shared" si="45"/>
      </c>
      <c r="U56" s="115">
        <f t="shared" si="45"/>
      </c>
      <c r="V56" s="115">
        <f t="shared" si="45"/>
      </c>
      <c r="W56" s="115">
        <f t="shared" si="45"/>
      </c>
      <c r="X56" s="115">
        <f t="shared" si="45"/>
      </c>
      <c r="Y56" s="115">
        <f t="shared" si="45"/>
      </c>
      <c r="Z56" s="47">
        <f t="shared" si="10"/>
        <v>0</v>
      </c>
      <c r="AA56" s="40" t="e">
        <f t="shared" si="11"/>
        <v>#VALUE!</v>
      </c>
      <c r="AB56" s="153" t="e">
        <f>IF(MIN(AA56,AA57)=0,MAX(AA56,AA57),MIN(AA56,AA57))</f>
        <v>#VALUE!</v>
      </c>
      <c r="AC56" s="152">
        <f ca="1">IF(ISBLANK($A56),"",RANK(AB56,OFFSET(AB$10,0,0,COUNTA($A$10:$A$238)*2,1),1))</f>
      </c>
      <c r="AD56" s="148"/>
      <c r="AE56" s="146">
        <f>IF(ISBLANK(AD56),0,300-15*(AD56-1))</f>
        <v>0</v>
      </c>
    </row>
    <row r="57" spans="1:31" ht="39" customHeight="1" hidden="1">
      <c r="A57" s="157"/>
      <c r="B57" s="117" t="str">
        <f>A56&amp;"_2п"</f>
        <v>_2п</v>
      </c>
      <c r="C57" s="155"/>
      <c r="D57" s="150"/>
      <c r="E57" s="150"/>
      <c r="F57" s="150"/>
      <c r="G57" s="114">
        <f>IF(ISBLANK($A56),"",VLOOKUP($B57,Слалом_общ,COLUMN()-1,0))</f>
      </c>
      <c r="H57" s="114">
        <f>IF(ISBLANK($A56),"",VLOOKUP($B57,Слалом_общ,COLUMN()-1,0))</f>
      </c>
      <c r="I57" s="40" t="e">
        <f t="shared" si="9"/>
        <v>#VALUE!</v>
      </c>
      <c r="J57" s="115">
        <f aca="true" t="shared" si="46" ref="J57:Y57">IF(ISBLANK($A56),"",VLOOKUP($B57,Слалом_общ,COLUMN()-1,0))</f>
      </c>
      <c r="K57" s="115">
        <f t="shared" si="46"/>
      </c>
      <c r="L57" s="115">
        <f t="shared" si="46"/>
      </c>
      <c r="M57" s="115">
        <f t="shared" si="46"/>
      </c>
      <c r="N57" s="115">
        <f t="shared" si="46"/>
      </c>
      <c r="O57" s="115">
        <f t="shared" si="46"/>
      </c>
      <c r="P57" s="115">
        <f t="shared" si="46"/>
      </c>
      <c r="Q57" s="115">
        <f t="shared" si="46"/>
      </c>
      <c r="R57" s="115">
        <f t="shared" si="46"/>
      </c>
      <c r="S57" s="115">
        <f t="shared" si="46"/>
      </c>
      <c r="T57" s="115">
        <f t="shared" si="46"/>
      </c>
      <c r="U57" s="115">
        <f t="shared" si="46"/>
      </c>
      <c r="V57" s="115">
        <f t="shared" si="46"/>
      </c>
      <c r="W57" s="115">
        <f t="shared" si="46"/>
      </c>
      <c r="X57" s="115">
        <f t="shared" si="46"/>
      </c>
      <c r="Y57" s="115">
        <f t="shared" si="46"/>
      </c>
      <c r="Z57" s="47">
        <f t="shared" si="10"/>
        <v>0</v>
      </c>
      <c r="AA57" s="40" t="e">
        <f t="shared" si="11"/>
        <v>#VALUE!</v>
      </c>
      <c r="AB57" s="153"/>
      <c r="AC57" s="152"/>
      <c r="AD57" s="148"/>
      <c r="AE57" s="146"/>
    </row>
    <row r="58" spans="1:31" ht="39" customHeight="1" hidden="1">
      <c r="A58" s="156"/>
      <c r="B58" s="116">
        <f>A58</f>
        <v>0</v>
      </c>
      <c r="C58" s="154">
        <f>IF(ISBLANK($A58),"",VLOOKUP($A58,Список,COLUMN()-1,0))</f>
      </c>
      <c r="D58" s="150">
        <f>IF(ISBLANK($A58),"",VLOOKUP($A58,Список,COLUMN()-1,0))</f>
      </c>
      <c r="E58" s="150">
        <f>IF(ISBLANK($A58),"",VLOOKUP($A58,Список,COLUMN()-1,0))</f>
      </c>
      <c r="F58" s="150">
        <f>IF(ISBLANK($A58),"",VLOOKUP($A58,Список,COLUMN()+1,0))</f>
      </c>
      <c r="G58" s="114">
        <f>IF(ISBLANK($A58),"",VLOOKUP($B58,Слалом_общ,COLUMN()-1,0))</f>
      </c>
      <c r="H58" s="114">
        <f>IF(ISBLANK($A58),"",VLOOKUP($B58,Слалом_общ,COLUMN()-1,0))</f>
      </c>
      <c r="I58" s="40" t="e">
        <f t="shared" si="9"/>
        <v>#VALUE!</v>
      </c>
      <c r="J58" s="115">
        <f aca="true" t="shared" si="47" ref="J58:Y58">IF(ISBLANK($A58),"",VLOOKUP($B58,Слалом_общ,COLUMN()-1,0))</f>
      </c>
      <c r="K58" s="115">
        <f t="shared" si="47"/>
      </c>
      <c r="L58" s="115">
        <f t="shared" si="47"/>
      </c>
      <c r="M58" s="115">
        <f t="shared" si="47"/>
      </c>
      <c r="N58" s="115">
        <f t="shared" si="47"/>
      </c>
      <c r="O58" s="115">
        <f t="shared" si="47"/>
      </c>
      <c r="P58" s="115">
        <f t="shared" si="47"/>
      </c>
      <c r="Q58" s="115">
        <f t="shared" si="47"/>
      </c>
      <c r="R58" s="115">
        <f t="shared" si="47"/>
      </c>
      <c r="S58" s="115">
        <f t="shared" si="47"/>
      </c>
      <c r="T58" s="115">
        <f t="shared" si="47"/>
      </c>
      <c r="U58" s="115">
        <f t="shared" si="47"/>
      </c>
      <c r="V58" s="115">
        <f t="shared" si="47"/>
      </c>
      <c r="W58" s="115">
        <f t="shared" si="47"/>
      </c>
      <c r="X58" s="115">
        <f t="shared" si="47"/>
      </c>
      <c r="Y58" s="115">
        <f t="shared" si="47"/>
      </c>
      <c r="Z58" s="47">
        <f t="shared" si="10"/>
        <v>0</v>
      </c>
      <c r="AA58" s="40" t="e">
        <f t="shared" si="11"/>
        <v>#VALUE!</v>
      </c>
      <c r="AB58" s="153" t="e">
        <f>IF(MIN(AA58,AA59)=0,MAX(AA58,AA59),MIN(AA58,AA59))</f>
        <v>#VALUE!</v>
      </c>
      <c r="AC58" s="152">
        <f ca="1">IF(ISBLANK($A58),"",RANK(AB58,OFFSET(AB$10,0,0,COUNTA($A$10:$A$238)*2,1),1))</f>
      </c>
      <c r="AD58" s="148"/>
      <c r="AE58" s="146">
        <f>IF(ISBLANK(AD58),0,300-15*(AD58-1))</f>
        <v>0</v>
      </c>
    </row>
    <row r="59" spans="1:31" ht="39" customHeight="1" hidden="1">
      <c r="A59" s="157"/>
      <c r="B59" s="117" t="str">
        <f>A58&amp;"_2п"</f>
        <v>_2п</v>
      </c>
      <c r="C59" s="155"/>
      <c r="D59" s="150"/>
      <c r="E59" s="150"/>
      <c r="F59" s="150"/>
      <c r="G59" s="114">
        <f>IF(ISBLANK($A58),"",VLOOKUP($B59,Слалом_общ,COLUMN()-1,0))</f>
      </c>
      <c r="H59" s="114">
        <f>IF(ISBLANK($A58),"",VLOOKUP($B59,Слалом_общ,COLUMN()-1,0))</f>
      </c>
      <c r="I59" s="40" t="e">
        <f t="shared" si="9"/>
        <v>#VALUE!</v>
      </c>
      <c r="J59" s="115">
        <f aca="true" t="shared" si="48" ref="J59:Y59">IF(ISBLANK($A58),"",VLOOKUP($B59,Слалом_общ,COLUMN()-1,0))</f>
      </c>
      <c r="K59" s="115">
        <f t="shared" si="48"/>
      </c>
      <c r="L59" s="115">
        <f t="shared" si="48"/>
      </c>
      <c r="M59" s="115">
        <f t="shared" si="48"/>
      </c>
      <c r="N59" s="115">
        <f t="shared" si="48"/>
      </c>
      <c r="O59" s="115">
        <f t="shared" si="48"/>
      </c>
      <c r="P59" s="115">
        <f t="shared" si="48"/>
      </c>
      <c r="Q59" s="115">
        <f t="shared" si="48"/>
      </c>
      <c r="R59" s="115">
        <f t="shared" si="48"/>
      </c>
      <c r="S59" s="115">
        <f t="shared" si="48"/>
      </c>
      <c r="T59" s="115">
        <f t="shared" si="48"/>
      </c>
      <c r="U59" s="115">
        <f t="shared" si="48"/>
      </c>
      <c r="V59" s="115">
        <f t="shared" si="48"/>
      </c>
      <c r="W59" s="115">
        <f t="shared" si="48"/>
      </c>
      <c r="X59" s="115">
        <f t="shared" si="48"/>
      </c>
      <c r="Y59" s="115">
        <f t="shared" si="48"/>
      </c>
      <c r="Z59" s="47">
        <f t="shared" si="10"/>
        <v>0</v>
      </c>
      <c r="AA59" s="40" t="e">
        <f t="shared" si="11"/>
        <v>#VALUE!</v>
      </c>
      <c r="AB59" s="153"/>
      <c r="AC59" s="152"/>
      <c r="AD59" s="148"/>
      <c r="AE59" s="146"/>
    </row>
    <row r="60" spans="1:31" ht="39" customHeight="1" hidden="1">
      <c r="A60" s="156"/>
      <c r="B60" s="116">
        <f>A60</f>
        <v>0</v>
      </c>
      <c r="C60" s="154">
        <f>IF(ISBLANK($A60),"",VLOOKUP($A60,Список,COLUMN()-1,0))</f>
      </c>
      <c r="D60" s="150">
        <f>IF(ISBLANK($A60),"",VLOOKUP($A60,Список,COLUMN()-1,0))</f>
      </c>
      <c r="E60" s="150">
        <f>IF(ISBLANK($A60),"",VLOOKUP($A60,Список,COLUMN()-1,0))</f>
      </c>
      <c r="F60" s="150">
        <f>IF(ISBLANK($A60),"",VLOOKUP($A60,Список,COLUMN()+1,0))</f>
      </c>
      <c r="G60" s="114">
        <f>IF(ISBLANK($A60),"",VLOOKUP($B60,Слалом_общ,COLUMN()-1,0))</f>
      </c>
      <c r="H60" s="114">
        <f>IF(ISBLANK($A60),"",VLOOKUP($B60,Слалом_общ,COLUMN()-1,0))</f>
      </c>
      <c r="I60" s="40" t="e">
        <f t="shared" si="9"/>
        <v>#VALUE!</v>
      </c>
      <c r="J60" s="115">
        <f aca="true" t="shared" si="49" ref="J60:Y60">IF(ISBLANK($A60),"",VLOOKUP($B60,Слалом_общ,COLUMN()-1,0))</f>
      </c>
      <c r="K60" s="115">
        <f t="shared" si="49"/>
      </c>
      <c r="L60" s="115">
        <f t="shared" si="49"/>
      </c>
      <c r="M60" s="115">
        <f t="shared" si="49"/>
      </c>
      <c r="N60" s="115">
        <f t="shared" si="49"/>
      </c>
      <c r="O60" s="115">
        <f t="shared" si="49"/>
      </c>
      <c r="P60" s="115">
        <f t="shared" si="49"/>
      </c>
      <c r="Q60" s="115">
        <f t="shared" si="49"/>
      </c>
      <c r="R60" s="115">
        <f t="shared" si="49"/>
      </c>
      <c r="S60" s="115">
        <f t="shared" si="49"/>
      </c>
      <c r="T60" s="115">
        <f t="shared" si="49"/>
      </c>
      <c r="U60" s="115">
        <f t="shared" si="49"/>
      </c>
      <c r="V60" s="115">
        <f t="shared" si="49"/>
      </c>
      <c r="W60" s="115">
        <f t="shared" si="49"/>
      </c>
      <c r="X60" s="115">
        <f t="shared" si="49"/>
      </c>
      <c r="Y60" s="115">
        <f t="shared" si="49"/>
      </c>
      <c r="Z60" s="47">
        <f t="shared" si="10"/>
        <v>0</v>
      </c>
      <c r="AA60" s="40" t="e">
        <f t="shared" si="11"/>
        <v>#VALUE!</v>
      </c>
      <c r="AB60" s="153" t="e">
        <f>IF(MIN(AA60,AA61)=0,MAX(AA60,AA61),MIN(AA60,AA61))</f>
        <v>#VALUE!</v>
      </c>
      <c r="AC60" s="152">
        <f ca="1">IF(ISBLANK($A60),"",RANK(AB60,OFFSET(AB$10,0,0,COUNTA($A$10:$A$238)*2,1),1))</f>
      </c>
      <c r="AD60" s="148"/>
      <c r="AE60" s="146">
        <f>IF(ISBLANK(AD60),0,300-15*(AD60-1))</f>
        <v>0</v>
      </c>
    </row>
    <row r="61" spans="1:31" ht="39" customHeight="1" hidden="1">
      <c r="A61" s="157"/>
      <c r="B61" s="117" t="str">
        <f>A60&amp;"_2п"</f>
        <v>_2п</v>
      </c>
      <c r="C61" s="155"/>
      <c r="D61" s="150"/>
      <c r="E61" s="150"/>
      <c r="F61" s="150"/>
      <c r="G61" s="114">
        <f>IF(ISBLANK($A60),"",VLOOKUP($B61,Слалом_общ,COLUMN()-1,0))</f>
      </c>
      <c r="H61" s="114">
        <f>IF(ISBLANK($A60),"",VLOOKUP($B61,Слалом_общ,COLUMN()-1,0))</f>
      </c>
      <c r="I61" s="40" t="e">
        <f t="shared" si="9"/>
        <v>#VALUE!</v>
      </c>
      <c r="J61" s="115">
        <f aca="true" t="shared" si="50" ref="J61:Y61">IF(ISBLANK($A60),"",VLOOKUP($B61,Слалом_общ,COLUMN()-1,0))</f>
      </c>
      <c r="K61" s="115">
        <f t="shared" si="50"/>
      </c>
      <c r="L61" s="115">
        <f t="shared" si="50"/>
      </c>
      <c r="M61" s="115">
        <f t="shared" si="50"/>
      </c>
      <c r="N61" s="115">
        <f t="shared" si="50"/>
      </c>
      <c r="O61" s="115">
        <f t="shared" si="50"/>
      </c>
      <c r="P61" s="115">
        <f t="shared" si="50"/>
      </c>
      <c r="Q61" s="115">
        <f t="shared" si="50"/>
      </c>
      <c r="R61" s="115">
        <f t="shared" si="50"/>
      </c>
      <c r="S61" s="115">
        <f t="shared" si="50"/>
      </c>
      <c r="T61" s="115">
        <f t="shared" si="50"/>
      </c>
      <c r="U61" s="115">
        <f t="shared" si="50"/>
      </c>
      <c r="V61" s="115">
        <f t="shared" si="50"/>
      </c>
      <c r="W61" s="115">
        <f t="shared" si="50"/>
      </c>
      <c r="X61" s="115">
        <f t="shared" si="50"/>
      </c>
      <c r="Y61" s="115">
        <f t="shared" si="50"/>
      </c>
      <c r="Z61" s="47">
        <f t="shared" si="10"/>
        <v>0</v>
      </c>
      <c r="AA61" s="40" t="e">
        <f t="shared" si="11"/>
        <v>#VALUE!</v>
      </c>
      <c r="AB61" s="153"/>
      <c r="AC61" s="152"/>
      <c r="AD61" s="148"/>
      <c r="AE61" s="146"/>
    </row>
    <row r="62" spans="1:31" ht="39" customHeight="1" hidden="1">
      <c r="A62" s="156"/>
      <c r="B62" s="116">
        <f>A62</f>
        <v>0</v>
      </c>
      <c r="C62" s="154">
        <f>IF(ISBLANK($A62),"",VLOOKUP($A62,Список,COLUMN()-1,0))</f>
      </c>
      <c r="D62" s="150">
        <f>IF(ISBLANK($A62),"",VLOOKUP($A62,Список,COLUMN()-1,0))</f>
      </c>
      <c r="E62" s="150">
        <f>IF(ISBLANK($A62),"",VLOOKUP($A62,Список,COLUMN()-1,0))</f>
      </c>
      <c r="F62" s="150">
        <f>IF(ISBLANK($A62),"",VLOOKUP($A62,Список,COLUMN()+1,0))</f>
      </c>
      <c r="G62" s="114">
        <f>IF(ISBLANK($A62),"",VLOOKUP($B62,Слалом_общ,COLUMN()-1,0))</f>
      </c>
      <c r="H62" s="114">
        <f>IF(ISBLANK($A62),"",VLOOKUP($B62,Слалом_общ,COLUMN()-1,0))</f>
      </c>
      <c r="I62" s="40" t="e">
        <f t="shared" si="9"/>
        <v>#VALUE!</v>
      </c>
      <c r="J62" s="115">
        <f aca="true" t="shared" si="51" ref="J62:Y62">IF(ISBLANK($A62),"",VLOOKUP($B62,Слалом_общ,COLUMN()-1,0))</f>
      </c>
      <c r="K62" s="115">
        <f t="shared" si="51"/>
      </c>
      <c r="L62" s="115">
        <f t="shared" si="51"/>
      </c>
      <c r="M62" s="115">
        <f t="shared" si="51"/>
      </c>
      <c r="N62" s="115">
        <f t="shared" si="51"/>
      </c>
      <c r="O62" s="115">
        <f t="shared" si="51"/>
      </c>
      <c r="P62" s="115">
        <f t="shared" si="51"/>
      </c>
      <c r="Q62" s="115">
        <f t="shared" si="51"/>
      </c>
      <c r="R62" s="115">
        <f t="shared" si="51"/>
      </c>
      <c r="S62" s="115">
        <f t="shared" si="51"/>
      </c>
      <c r="T62" s="115">
        <f t="shared" si="51"/>
      </c>
      <c r="U62" s="115">
        <f t="shared" si="51"/>
      </c>
      <c r="V62" s="115">
        <f t="shared" si="51"/>
      </c>
      <c r="W62" s="115">
        <f t="shared" si="51"/>
      </c>
      <c r="X62" s="115">
        <f t="shared" si="51"/>
      </c>
      <c r="Y62" s="115">
        <f t="shared" si="51"/>
      </c>
      <c r="Z62" s="47">
        <f t="shared" si="10"/>
        <v>0</v>
      </c>
      <c r="AA62" s="40" t="e">
        <f t="shared" si="11"/>
        <v>#VALUE!</v>
      </c>
      <c r="AB62" s="153" t="e">
        <f>IF(MIN(AA62,AA63)=0,MAX(AA62,AA63),MIN(AA62,AA63))</f>
        <v>#VALUE!</v>
      </c>
      <c r="AC62" s="152">
        <f ca="1">IF(ISBLANK($A62),"",RANK(AB62,OFFSET(AB$10,0,0,COUNTA($A$10:$A$238)*2,1),1))</f>
      </c>
      <c r="AD62" s="148"/>
      <c r="AE62" s="146">
        <f>IF(ISBLANK(AD62),0,300-15*(AD62-1))</f>
        <v>0</v>
      </c>
    </row>
    <row r="63" spans="1:31" ht="39" customHeight="1" hidden="1">
      <c r="A63" s="157"/>
      <c r="B63" s="117" t="str">
        <f>A62&amp;"_2п"</f>
        <v>_2п</v>
      </c>
      <c r="C63" s="155"/>
      <c r="D63" s="150"/>
      <c r="E63" s="150"/>
      <c r="F63" s="150"/>
      <c r="G63" s="114">
        <f>IF(ISBLANK($A62),"",VLOOKUP($B63,Слалом_общ,COLUMN()-1,0))</f>
      </c>
      <c r="H63" s="114">
        <f>IF(ISBLANK($A62),"",VLOOKUP($B63,Слалом_общ,COLUMN()-1,0))</f>
      </c>
      <c r="I63" s="40" t="e">
        <f t="shared" si="9"/>
        <v>#VALUE!</v>
      </c>
      <c r="J63" s="115">
        <f aca="true" t="shared" si="52" ref="J63:Y63">IF(ISBLANK($A62),"",VLOOKUP($B63,Слалом_общ,COLUMN()-1,0))</f>
      </c>
      <c r="K63" s="115">
        <f t="shared" si="52"/>
      </c>
      <c r="L63" s="115">
        <f t="shared" si="52"/>
      </c>
      <c r="M63" s="115">
        <f t="shared" si="52"/>
      </c>
      <c r="N63" s="115">
        <f t="shared" si="52"/>
      </c>
      <c r="O63" s="115">
        <f t="shared" si="52"/>
      </c>
      <c r="P63" s="115">
        <f t="shared" si="52"/>
      </c>
      <c r="Q63" s="115">
        <f t="shared" si="52"/>
      </c>
      <c r="R63" s="115">
        <f t="shared" si="52"/>
      </c>
      <c r="S63" s="115">
        <f t="shared" si="52"/>
      </c>
      <c r="T63" s="115">
        <f t="shared" si="52"/>
      </c>
      <c r="U63" s="115">
        <f t="shared" si="52"/>
      </c>
      <c r="V63" s="115">
        <f t="shared" si="52"/>
      </c>
      <c r="W63" s="115">
        <f t="shared" si="52"/>
      </c>
      <c r="X63" s="115">
        <f t="shared" si="52"/>
      </c>
      <c r="Y63" s="115">
        <f t="shared" si="52"/>
      </c>
      <c r="Z63" s="47">
        <f t="shared" si="10"/>
        <v>0</v>
      </c>
      <c r="AA63" s="40" t="e">
        <f t="shared" si="11"/>
        <v>#VALUE!</v>
      </c>
      <c r="AB63" s="153"/>
      <c r="AC63" s="152"/>
      <c r="AD63" s="148"/>
      <c r="AE63" s="146"/>
    </row>
    <row r="67" spans="4:5" ht="12.75">
      <c r="D67" s="53" t="s">
        <v>33</v>
      </c>
      <c r="E67" s="23"/>
    </row>
    <row r="68" spans="4:5" ht="12.75">
      <c r="D68" s="54" t="str">
        <f>Сводный!$B$38</f>
        <v>Табакаев В.А.</v>
      </c>
      <c r="E68" s="52"/>
    </row>
  </sheetData>
  <sheetProtection/>
  <mergeCells count="244">
    <mergeCell ref="AE14:AE15"/>
    <mergeCell ref="D14:D15"/>
    <mergeCell ref="E14:E15"/>
    <mergeCell ref="F14:F15"/>
    <mergeCell ref="AB14:AB15"/>
    <mergeCell ref="AC14:AC15"/>
    <mergeCell ref="AD14:AD15"/>
    <mergeCell ref="AC10:AC11"/>
    <mergeCell ref="AD10:AD11"/>
    <mergeCell ref="AE10:AE11"/>
    <mergeCell ref="D12:D13"/>
    <mergeCell ref="E12:E13"/>
    <mergeCell ref="F12:F13"/>
    <mergeCell ref="AB12:AB13"/>
    <mergeCell ref="AC12:AC13"/>
    <mergeCell ref="AD12:AD13"/>
    <mergeCell ref="AE12:AE13"/>
    <mergeCell ref="Z3:AA3"/>
    <mergeCell ref="D10:D11"/>
    <mergeCell ref="E10:E11"/>
    <mergeCell ref="F10:F11"/>
    <mergeCell ref="AB10:AB11"/>
    <mergeCell ref="C10:C11"/>
    <mergeCell ref="A16:A17"/>
    <mergeCell ref="C16:C17"/>
    <mergeCell ref="D16:D17"/>
    <mergeCell ref="E16:E17"/>
    <mergeCell ref="F16:F17"/>
    <mergeCell ref="A10:A11"/>
    <mergeCell ref="A12:A13"/>
    <mergeCell ref="A14:A15"/>
    <mergeCell ref="C14:C15"/>
    <mergeCell ref="C12:C13"/>
    <mergeCell ref="AB16:AB17"/>
    <mergeCell ref="AC16:AC17"/>
    <mergeCell ref="AD16:AD17"/>
    <mergeCell ref="AE16:AE17"/>
    <mergeCell ref="A18:A19"/>
    <mergeCell ref="C18:C19"/>
    <mergeCell ref="D18:D19"/>
    <mergeCell ref="E18:E19"/>
    <mergeCell ref="F18:F19"/>
    <mergeCell ref="AB18:AB19"/>
    <mergeCell ref="AC18:AC19"/>
    <mergeCell ref="AD18:AD19"/>
    <mergeCell ref="AE18:AE19"/>
    <mergeCell ref="A20:A21"/>
    <mergeCell ref="C20:C21"/>
    <mergeCell ref="D20:D21"/>
    <mergeCell ref="E20:E21"/>
    <mergeCell ref="F20:F21"/>
    <mergeCell ref="AB20:AB21"/>
    <mergeCell ref="AC20:AC21"/>
    <mergeCell ref="AD20:AD21"/>
    <mergeCell ref="AE20:AE21"/>
    <mergeCell ref="A22:A23"/>
    <mergeCell ref="C22:C23"/>
    <mergeCell ref="D22:D23"/>
    <mergeCell ref="E22:E23"/>
    <mergeCell ref="F22:F23"/>
    <mergeCell ref="AB22:AB23"/>
    <mergeCell ref="AC22:AC23"/>
    <mergeCell ref="AD22:AD23"/>
    <mergeCell ref="AE22:AE23"/>
    <mergeCell ref="A24:A25"/>
    <mergeCell ref="C24:C25"/>
    <mergeCell ref="D24:D25"/>
    <mergeCell ref="E24:E25"/>
    <mergeCell ref="F24:F25"/>
    <mergeCell ref="AB24:AB25"/>
    <mergeCell ref="AC24:AC25"/>
    <mergeCell ref="AD24:AD25"/>
    <mergeCell ref="AE24:AE25"/>
    <mergeCell ref="A26:A27"/>
    <mergeCell ref="C26:C27"/>
    <mergeCell ref="D26:D27"/>
    <mergeCell ref="E26:E27"/>
    <mergeCell ref="F26:F27"/>
    <mergeCell ref="AB26:AB27"/>
    <mergeCell ref="AC26:AC27"/>
    <mergeCell ref="AD26:AD27"/>
    <mergeCell ref="AE26:AE27"/>
    <mergeCell ref="A28:A29"/>
    <mergeCell ref="C28:C29"/>
    <mergeCell ref="D28:D29"/>
    <mergeCell ref="E28:E29"/>
    <mergeCell ref="F28:F29"/>
    <mergeCell ref="AB28:AB29"/>
    <mergeCell ref="AC28:AC29"/>
    <mergeCell ref="AD28:AD29"/>
    <mergeCell ref="AE28:AE29"/>
    <mergeCell ref="A30:A31"/>
    <mergeCell ref="C30:C31"/>
    <mergeCell ref="D30:D31"/>
    <mergeCell ref="E30:E31"/>
    <mergeCell ref="F30:F31"/>
    <mergeCell ref="AB30:AB31"/>
    <mergeCell ref="AC30:AC31"/>
    <mergeCell ref="AD30:AD31"/>
    <mergeCell ref="AE30:AE31"/>
    <mergeCell ref="A32:A33"/>
    <mergeCell ref="C32:C33"/>
    <mergeCell ref="D32:D33"/>
    <mergeCell ref="E32:E33"/>
    <mergeCell ref="F32:F33"/>
    <mergeCell ref="AB32:AB33"/>
    <mergeCell ref="AC32:AC33"/>
    <mergeCell ref="AD32:AD33"/>
    <mergeCell ref="AE32:AE33"/>
    <mergeCell ref="A34:A35"/>
    <mergeCell ref="C34:C35"/>
    <mergeCell ref="D34:D35"/>
    <mergeCell ref="E34:E35"/>
    <mergeCell ref="F34:F35"/>
    <mergeCell ref="AB34:AB35"/>
    <mergeCell ref="AC34:AC35"/>
    <mergeCell ref="AD34:AD35"/>
    <mergeCell ref="AE34:AE35"/>
    <mergeCell ref="A36:A37"/>
    <mergeCell ref="C36:C37"/>
    <mergeCell ref="D36:D37"/>
    <mergeCell ref="E36:E37"/>
    <mergeCell ref="F36:F37"/>
    <mergeCell ref="AB36:AB37"/>
    <mergeCell ref="AC36:AC37"/>
    <mergeCell ref="AD36:AD37"/>
    <mergeCell ref="AE36:AE37"/>
    <mergeCell ref="A38:A39"/>
    <mergeCell ref="C38:C39"/>
    <mergeCell ref="D38:D39"/>
    <mergeCell ref="E38:E39"/>
    <mergeCell ref="F38:F39"/>
    <mergeCell ref="AB38:AB39"/>
    <mergeCell ref="AC38:AC39"/>
    <mergeCell ref="AD38:AD39"/>
    <mergeCell ref="AE38:AE39"/>
    <mergeCell ref="A40:A41"/>
    <mergeCell ref="C40:C41"/>
    <mergeCell ref="D40:D41"/>
    <mergeCell ref="E40:E41"/>
    <mergeCell ref="F40:F41"/>
    <mergeCell ref="AB40:AB41"/>
    <mergeCell ref="AC40:AC41"/>
    <mergeCell ref="AD40:AD41"/>
    <mergeCell ref="AE40:AE41"/>
    <mergeCell ref="A42:A43"/>
    <mergeCell ref="C42:C43"/>
    <mergeCell ref="D42:D43"/>
    <mergeCell ref="E42:E43"/>
    <mergeCell ref="F42:F43"/>
    <mergeCell ref="AB42:AB43"/>
    <mergeCell ref="AC42:AC43"/>
    <mergeCell ref="AD42:AD43"/>
    <mergeCell ref="AE42:AE43"/>
    <mergeCell ref="A44:A45"/>
    <mergeCell ref="C44:C45"/>
    <mergeCell ref="D44:D45"/>
    <mergeCell ref="E44:E45"/>
    <mergeCell ref="F44:F45"/>
    <mergeCell ref="AB44:AB45"/>
    <mergeCell ref="AC44:AC45"/>
    <mergeCell ref="AD44:AD45"/>
    <mergeCell ref="AE44:AE45"/>
    <mergeCell ref="A46:A47"/>
    <mergeCell ref="C46:C47"/>
    <mergeCell ref="D46:D47"/>
    <mergeCell ref="E46:E47"/>
    <mergeCell ref="F46:F47"/>
    <mergeCell ref="AB46:AB47"/>
    <mergeCell ref="AC46:AC47"/>
    <mergeCell ref="AD46:AD47"/>
    <mergeCell ref="AE46:AE47"/>
    <mergeCell ref="A48:A49"/>
    <mergeCell ref="C48:C49"/>
    <mergeCell ref="D48:D49"/>
    <mergeCell ref="E48:E49"/>
    <mergeCell ref="F48:F49"/>
    <mergeCell ref="AB48:AB49"/>
    <mergeCell ref="AC48:AC49"/>
    <mergeCell ref="AD48:AD49"/>
    <mergeCell ref="AE48:AE49"/>
    <mergeCell ref="A50:A51"/>
    <mergeCell ref="C50:C51"/>
    <mergeCell ref="D50:D51"/>
    <mergeCell ref="E50:E51"/>
    <mergeCell ref="F50:F51"/>
    <mergeCell ref="AB50:AB51"/>
    <mergeCell ref="AC50:AC51"/>
    <mergeCell ref="AD50:AD51"/>
    <mergeCell ref="AE50:AE51"/>
    <mergeCell ref="A52:A53"/>
    <mergeCell ref="C52:C53"/>
    <mergeCell ref="D52:D53"/>
    <mergeCell ref="E52:E53"/>
    <mergeCell ref="F52:F53"/>
    <mergeCell ref="AB52:AB53"/>
    <mergeCell ref="AC52:AC53"/>
    <mergeCell ref="AD52:AD53"/>
    <mergeCell ref="AE52:AE53"/>
    <mergeCell ref="A54:A55"/>
    <mergeCell ref="C54:C55"/>
    <mergeCell ref="D54:D55"/>
    <mergeCell ref="E54:E55"/>
    <mergeCell ref="F54:F55"/>
    <mergeCell ref="AB54:AB55"/>
    <mergeCell ref="AC54:AC55"/>
    <mergeCell ref="AD54:AD55"/>
    <mergeCell ref="AE54:AE55"/>
    <mergeCell ref="A56:A57"/>
    <mergeCell ref="C56:C57"/>
    <mergeCell ref="D56:D57"/>
    <mergeCell ref="E56:E57"/>
    <mergeCell ref="F56:F57"/>
    <mergeCell ref="AB56:AB57"/>
    <mergeCell ref="AC56:AC57"/>
    <mergeCell ref="AD56:AD57"/>
    <mergeCell ref="AE56:AE57"/>
    <mergeCell ref="AC60:AC61"/>
    <mergeCell ref="A58:A59"/>
    <mergeCell ref="C58:C59"/>
    <mergeCell ref="D58:D59"/>
    <mergeCell ref="E58:E59"/>
    <mergeCell ref="F58:F59"/>
    <mergeCell ref="AB58:AB59"/>
    <mergeCell ref="AD62:AD63"/>
    <mergeCell ref="AC58:AC59"/>
    <mergeCell ref="AD58:AD59"/>
    <mergeCell ref="AE58:AE59"/>
    <mergeCell ref="A60:A61"/>
    <mergeCell ref="C60:C61"/>
    <mergeCell ref="D60:D61"/>
    <mergeCell ref="E60:E61"/>
    <mergeCell ref="F60:F61"/>
    <mergeCell ref="AB60:AB61"/>
    <mergeCell ref="AE62:AE63"/>
    <mergeCell ref="AD60:AD61"/>
    <mergeCell ref="AE60:AE61"/>
    <mergeCell ref="A62:A63"/>
    <mergeCell ref="C62:C63"/>
    <mergeCell ref="D62:D63"/>
    <mergeCell ref="E62:E63"/>
    <mergeCell ref="F62:F63"/>
    <mergeCell ref="AB62:AB63"/>
    <mergeCell ref="AC62:AC63"/>
  </mergeCells>
  <printOptions/>
  <pageMargins left="0.75" right="0.75" top="1" bottom="1" header="0.5" footer="0.5"/>
  <pageSetup fitToHeight="2" fitToWidth="1" horizontalDpi="600" verticalDpi="600" orientation="landscape" paperSize="9" scale="59" r:id="rId2"/>
  <drawing r:id="rId1"/>
</worksheet>
</file>

<file path=xl/worksheets/sheet9.xml><?xml version="1.0" encoding="utf-8"?>
<worksheet xmlns="http://schemas.openxmlformats.org/spreadsheetml/2006/main" xmlns:r="http://schemas.openxmlformats.org/officeDocument/2006/relationships">
  <sheetPr codeName="Лист8">
    <pageSetUpPr fitToPage="1"/>
  </sheetPr>
  <dimension ref="A1:P60"/>
  <sheetViews>
    <sheetView zoomScalePageLayoutView="0" workbookViewId="0" topLeftCell="A1">
      <pane xSplit="4" ySplit="9" topLeftCell="I10" activePane="bottomRight" state="frozen"/>
      <selection pane="topLeft" activeCell="D160" sqref="D160:D165"/>
      <selection pane="topRight" activeCell="D160" sqref="D160:D165"/>
      <selection pane="bottomLeft" activeCell="D160" sqref="D160:D165"/>
      <selection pane="bottomRight" activeCell="N50" sqref="N50:N5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0" width="11.421875" style="1" bestFit="1" customWidth="1"/>
    <col min="11" max="11" width="8.57421875" style="1" bestFit="1" customWidth="1"/>
    <col min="12" max="13" width="9.7109375" style="1" bestFit="1" customWidth="1"/>
    <col min="14" max="14" width="6.7109375" style="1" customWidth="1"/>
    <col min="15" max="15" width="6.7109375" style="1" bestFit="1" customWidth="1"/>
    <col min="16" max="16" width="6.7109375" style="1" customWidth="1"/>
    <col min="17"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2" ht="12.75">
      <c r="A3" s="7"/>
      <c r="B3" s="7"/>
      <c r="C3" s="3" t="s">
        <v>38</v>
      </c>
      <c r="D3" s="7"/>
      <c r="F3" s="6"/>
      <c r="K3" s="143" t="s">
        <v>34</v>
      </c>
      <c r="L3" s="143"/>
    </row>
    <row r="4" spans="1:12" ht="12.75">
      <c r="A4" s="7"/>
      <c r="B4" s="7"/>
      <c r="C4" s="48" t="str">
        <f>Сводный!$C$4</f>
        <v>Класс судов: R6 юниорки</v>
      </c>
      <c r="D4" s="59"/>
      <c r="F4" s="6"/>
      <c r="K4" s="55"/>
      <c r="L4" s="55"/>
    </row>
    <row r="5" spans="1:12" ht="12.75">
      <c r="A5" s="7"/>
      <c r="B5" s="7"/>
      <c r="C5" s="7"/>
      <c r="D5" s="30"/>
      <c r="K5" s="58" t="s">
        <v>24</v>
      </c>
      <c r="L5" s="30"/>
    </row>
    <row r="6" spans="1:11" ht="12.75">
      <c r="A6" s="17"/>
      <c r="B6" s="7"/>
      <c r="C6" s="8" t="str">
        <f>Сводный!$C$6</f>
        <v>Место проведения: р. Лосиха, Первомайский район, Алтайский край</v>
      </c>
      <c r="D6" s="8"/>
      <c r="E6" s="9"/>
      <c r="F6" s="9"/>
      <c r="G6" s="15"/>
      <c r="I6" s="15"/>
      <c r="K6" s="8" t="str">
        <f>Сводный!$K$6</f>
        <v>Дудник А.В. _____________</v>
      </c>
    </row>
    <row r="7" spans="1:12" ht="12.75">
      <c r="A7" s="17"/>
      <c r="B7" s="7"/>
      <c r="C7" s="8" t="str">
        <f>Сводный!$C$7</f>
        <v>Время проведения: 14-21 апреля 2018 г.</v>
      </c>
      <c r="D7" s="8"/>
      <c r="E7" s="11"/>
      <c r="F7" s="11"/>
      <c r="G7" s="15"/>
      <c r="I7" s="15"/>
      <c r="K7" s="56" t="str">
        <f>Сводный!$K$7</f>
        <v>"___" _____________ 2018 г.</v>
      </c>
      <c r="L7" s="7"/>
    </row>
    <row r="8" spans="1:9" s="20" customFormat="1" ht="12.75">
      <c r="A8" s="19"/>
      <c r="B8" s="18"/>
      <c r="C8" s="19"/>
      <c r="D8" s="21"/>
      <c r="E8" s="21"/>
      <c r="F8" s="21"/>
      <c r="G8" s="4"/>
      <c r="I8" s="4"/>
    </row>
    <row r="9" spans="1:16" ht="38.25">
      <c r="A9" s="36" t="s">
        <v>10</v>
      </c>
      <c r="B9" s="13" t="s">
        <v>11</v>
      </c>
      <c r="C9" s="13" t="s">
        <v>12</v>
      </c>
      <c r="D9" s="13" t="s">
        <v>58</v>
      </c>
      <c r="E9" s="36" t="s">
        <v>13</v>
      </c>
      <c r="F9" s="36" t="s">
        <v>14</v>
      </c>
      <c r="G9" s="13" t="s">
        <v>15</v>
      </c>
      <c r="H9" s="36" t="s">
        <v>27</v>
      </c>
      <c r="I9" s="36" t="s">
        <v>28</v>
      </c>
      <c r="J9" s="36" t="s">
        <v>29</v>
      </c>
      <c r="K9" s="13" t="s">
        <v>16</v>
      </c>
      <c r="L9" s="32" t="s">
        <v>17</v>
      </c>
      <c r="M9" s="32" t="s">
        <v>18</v>
      </c>
      <c r="N9" s="33" t="s">
        <v>19</v>
      </c>
      <c r="O9" s="39" t="s">
        <v>20</v>
      </c>
      <c r="P9" s="33" t="s">
        <v>41</v>
      </c>
    </row>
    <row r="10" spans="1:16" ht="38.25" customHeight="1">
      <c r="A10" s="149"/>
      <c r="B10" s="150">
        <f>IF(ISBLANK($A10),"",VLOOKUP($A10,Список,2,0))</f>
      </c>
      <c r="C10" s="150">
        <f>IF(ISBLANK($A10),"",VLOOKUP($A10,Список,3,0))</f>
      </c>
      <c r="D10" s="150">
        <f>IF(ISBLANK($A10),"",VLOOKUP($A10,Список,6,0))</f>
      </c>
      <c r="E10" s="38"/>
      <c r="F10" s="38"/>
      <c r="G10" s="34">
        <f>F10-E10</f>
        <v>0</v>
      </c>
      <c r="H10" s="37"/>
      <c r="I10" s="37"/>
      <c r="J10" s="37"/>
      <c r="K10" s="35">
        <f>SUM(H10:J10)</f>
        <v>0</v>
      </c>
      <c r="L10" s="34">
        <f>G10+TIME(,,K10)</f>
        <v>0</v>
      </c>
      <c r="M10" s="151">
        <f>IF(MIN(L10,L11)=0,MAX(L10,L11),MIN(L10,L11))</f>
        <v>0</v>
      </c>
      <c r="N10" s="152">
        <f ca="1">IF(ISBLANK($A10),"",RANK(M10,OFFSET(M$10,0,0,COUNTA($A$10:$A$210)*2,1),1))</f>
      </c>
      <c r="O10" s="148"/>
      <c r="P10" s="146">
        <f>IF(ISBLANK(O10),0,400-20*(O10-1))</f>
        <v>0</v>
      </c>
    </row>
    <row r="11" spans="1:16" ht="38.25" customHeight="1">
      <c r="A11" s="149"/>
      <c r="B11" s="150"/>
      <c r="C11" s="150"/>
      <c r="D11" s="150"/>
      <c r="E11" s="38"/>
      <c r="F11" s="38"/>
      <c r="G11" s="34">
        <f aca="true" t="shared" si="0" ref="G11:G55">F11-E11</f>
        <v>0</v>
      </c>
      <c r="H11" s="37"/>
      <c r="I11" s="37"/>
      <c r="J11" s="37"/>
      <c r="K11" s="35">
        <f aca="true" t="shared" si="1" ref="K11:K55">SUM(H11:J11)</f>
        <v>0</v>
      </c>
      <c r="L11" s="34">
        <f aca="true" t="shared" si="2" ref="L11:L55">G11+TIME(,,K11)</f>
        <v>0</v>
      </c>
      <c r="M11" s="151"/>
      <c r="N11" s="152"/>
      <c r="O11" s="148"/>
      <c r="P11" s="146"/>
    </row>
    <row r="12" spans="1:16" ht="38.25" customHeight="1">
      <c r="A12" s="149"/>
      <c r="B12" s="150">
        <f>IF(ISBLANK($A12),"",VLOOKUP($A12,Список,2,0))</f>
      </c>
      <c r="C12" s="150">
        <f>IF(ISBLANK($A12),"",VLOOKUP($A12,Список,3,0))</f>
      </c>
      <c r="D12" s="150">
        <f>IF(ISBLANK($A12),"",VLOOKUP($A12,Список,6,0))</f>
      </c>
      <c r="E12" s="38"/>
      <c r="F12" s="38"/>
      <c r="G12" s="34">
        <f t="shared" si="0"/>
        <v>0</v>
      </c>
      <c r="H12" s="37"/>
      <c r="I12" s="37"/>
      <c r="J12" s="37"/>
      <c r="K12" s="35">
        <f t="shared" si="1"/>
        <v>0</v>
      </c>
      <c r="L12" s="34">
        <f t="shared" si="2"/>
        <v>0</v>
      </c>
      <c r="M12" s="151">
        <f>IF(MIN(L12,L13)=0,MAX(L12,L13),MIN(L12,L13))</f>
        <v>0</v>
      </c>
      <c r="N12" s="152">
        <f ca="1">IF(ISBLANK($A12),"",RANK(M12,OFFSET(M$10,0,0,COUNTA($A$10:$A$210)*2,1),1))</f>
      </c>
      <c r="O12" s="148"/>
      <c r="P12" s="146">
        <f>IF(ISBLANK(O12),0,400-20*(O12-1))</f>
        <v>0</v>
      </c>
    </row>
    <row r="13" spans="1:16" ht="38.25" customHeight="1">
      <c r="A13" s="149"/>
      <c r="B13" s="150"/>
      <c r="C13" s="150"/>
      <c r="D13" s="150"/>
      <c r="E13" s="38"/>
      <c r="F13" s="38"/>
      <c r="G13" s="34">
        <f aca="true" t="shared" si="3" ref="G13:G33">F13-E13</f>
        <v>0</v>
      </c>
      <c r="H13" s="37"/>
      <c r="I13" s="37"/>
      <c r="J13" s="37"/>
      <c r="K13" s="35">
        <f aca="true" t="shared" si="4" ref="K13:K33">SUM(H13:J13)</f>
        <v>0</v>
      </c>
      <c r="L13" s="34">
        <f aca="true" t="shared" si="5" ref="L13:L33">G13+TIME(,,K13)</f>
        <v>0</v>
      </c>
      <c r="M13" s="151"/>
      <c r="N13" s="152"/>
      <c r="O13" s="148"/>
      <c r="P13" s="146"/>
    </row>
    <row r="14" spans="1:16" ht="38.25" customHeight="1">
      <c r="A14" s="149"/>
      <c r="B14" s="150">
        <f>IF(ISBLANK($A14),"",VLOOKUP($A14,Список,2,0))</f>
      </c>
      <c r="C14" s="150">
        <f>IF(ISBLANK($A14),"",VLOOKUP($A14,Список,3,0))</f>
      </c>
      <c r="D14" s="150">
        <f>IF(ISBLANK($A14),"",VLOOKUP($A14,Список,6,0))</f>
      </c>
      <c r="E14" s="38"/>
      <c r="F14" s="38"/>
      <c r="G14" s="34">
        <f t="shared" si="3"/>
        <v>0</v>
      </c>
      <c r="H14" s="37"/>
      <c r="I14" s="37"/>
      <c r="J14" s="37"/>
      <c r="K14" s="35">
        <f t="shared" si="4"/>
        <v>0</v>
      </c>
      <c r="L14" s="34">
        <f t="shared" si="5"/>
        <v>0</v>
      </c>
      <c r="M14" s="151">
        <f>IF(MIN(L14,L15)=0,MAX(L14,L15),MIN(L14,L15))</f>
        <v>0</v>
      </c>
      <c r="N14" s="152">
        <f ca="1">IF(ISBLANK($A14),"",RANK(M14,OFFSET(M$10,0,0,COUNTA($A$10:$A$210)*2,1),1))</f>
      </c>
      <c r="O14" s="148"/>
      <c r="P14" s="146">
        <f>IF(ISBLANK(O14),0,400-20*(O14-1))</f>
        <v>0</v>
      </c>
    </row>
    <row r="15" spans="1:16" ht="38.25" customHeight="1">
      <c r="A15" s="149"/>
      <c r="B15" s="150"/>
      <c r="C15" s="150"/>
      <c r="D15" s="150"/>
      <c r="E15" s="38"/>
      <c r="F15" s="38"/>
      <c r="G15" s="34">
        <f t="shared" si="3"/>
        <v>0</v>
      </c>
      <c r="H15" s="37"/>
      <c r="I15" s="37"/>
      <c r="J15" s="37"/>
      <c r="K15" s="35">
        <f t="shared" si="4"/>
        <v>0</v>
      </c>
      <c r="L15" s="34">
        <f t="shared" si="5"/>
        <v>0</v>
      </c>
      <c r="M15" s="151"/>
      <c r="N15" s="152"/>
      <c r="O15" s="148"/>
      <c r="P15" s="146"/>
    </row>
    <row r="16" spans="1:16" ht="38.25" customHeight="1">
      <c r="A16" s="149"/>
      <c r="B16" s="150">
        <f>IF(ISBLANK($A16),"",VLOOKUP($A16,Список,2,0))</f>
      </c>
      <c r="C16" s="150">
        <f>IF(ISBLANK($A16),"",VLOOKUP($A16,Список,3,0))</f>
      </c>
      <c r="D16" s="150">
        <f>IF(ISBLANK($A16),"",VLOOKUP($A16,Список,6,0))</f>
      </c>
      <c r="E16" s="38"/>
      <c r="F16" s="38"/>
      <c r="G16" s="34">
        <f t="shared" si="3"/>
        <v>0</v>
      </c>
      <c r="H16" s="37"/>
      <c r="I16" s="37"/>
      <c r="J16" s="37"/>
      <c r="K16" s="35">
        <f t="shared" si="4"/>
        <v>0</v>
      </c>
      <c r="L16" s="34">
        <f t="shared" si="5"/>
        <v>0</v>
      </c>
      <c r="M16" s="151">
        <f>IF(MIN(L16,L17)=0,MAX(L16,L17),MIN(L16,L17))</f>
        <v>0</v>
      </c>
      <c r="N16" s="152">
        <f ca="1">IF(ISBLANK($A16),"",RANK(M16,OFFSET(M$10,0,0,COUNTA($A$10:$A$210)*2,1),1))</f>
      </c>
      <c r="O16" s="148"/>
      <c r="P16" s="146">
        <f>IF(ISBLANK(O16),0,400-20*(O16-1))</f>
        <v>0</v>
      </c>
    </row>
    <row r="17" spans="1:16" ht="38.25" customHeight="1">
      <c r="A17" s="149"/>
      <c r="B17" s="150"/>
      <c r="C17" s="150"/>
      <c r="D17" s="150"/>
      <c r="E17" s="38"/>
      <c r="F17" s="38"/>
      <c r="G17" s="34">
        <f t="shared" si="3"/>
        <v>0</v>
      </c>
      <c r="H17" s="37"/>
      <c r="I17" s="37"/>
      <c r="J17" s="37"/>
      <c r="K17" s="35">
        <f t="shared" si="4"/>
        <v>0</v>
      </c>
      <c r="L17" s="34">
        <f t="shared" si="5"/>
        <v>0</v>
      </c>
      <c r="M17" s="151"/>
      <c r="N17" s="152"/>
      <c r="O17" s="148"/>
      <c r="P17" s="146"/>
    </row>
    <row r="18" spans="1:16" ht="38.25" customHeight="1">
      <c r="A18" s="149"/>
      <c r="B18" s="150">
        <f>IF(ISBLANK($A18),"",VLOOKUP($A18,Список,2,0))</f>
      </c>
      <c r="C18" s="150">
        <f>IF(ISBLANK($A18),"",VLOOKUP($A18,Список,3,0))</f>
      </c>
      <c r="D18" s="150">
        <f>IF(ISBLANK($A18),"",VLOOKUP($A18,Список,6,0))</f>
      </c>
      <c r="E18" s="38"/>
      <c r="F18" s="38"/>
      <c r="G18" s="34">
        <f t="shared" si="3"/>
        <v>0</v>
      </c>
      <c r="H18" s="37"/>
      <c r="I18" s="37"/>
      <c r="J18" s="37"/>
      <c r="K18" s="35">
        <f t="shared" si="4"/>
        <v>0</v>
      </c>
      <c r="L18" s="34">
        <f t="shared" si="5"/>
        <v>0</v>
      </c>
      <c r="M18" s="151">
        <f>IF(MIN(L18,L19)=0,MAX(L18,L19),MIN(L18,L19))</f>
        <v>0</v>
      </c>
      <c r="N18" s="152">
        <f ca="1">IF(ISBLANK($A18),"",RANK(M18,OFFSET(M$10,0,0,COUNTA($A$10:$A$210)*2,1),1))</f>
      </c>
      <c r="O18" s="148"/>
      <c r="P18" s="146">
        <f>IF(ISBLANK(O18),0,400-20*(O18-1))</f>
        <v>0</v>
      </c>
    </row>
    <row r="19" spans="1:16" ht="38.25" customHeight="1">
      <c r="A19" s="149"/>
      <c r="B19" s="150"/>
      <c r="C19" s="150"/>
      <c r="D19" s="150"/>
      <c r="E19" s="38"/>
      <c r="F19" s="38"/>
      <c r="G19" s="34">
        <f t="shared" si="3"/>
        <v>0</v>
      </c>
      <c r="H19" s="37"/>
      <c r="I19" s="37"/>
      <c r="J19" s="37"/>
      <c r="K19" s="35">
        <f t="shared" si="4"/>
        <v>0</v>
      </c>
      <c r="L19" s="34">
        <f t="shared" si="5"/>
        <v>0</v>
      </c>
      <c r="M19" s="151"/>
      <c r="N19" s="152"/>
      <c r="O19" s="148"/>
      <c r="P19" s="146"/>
    </row>
    <row r="20" spans="1:16" ht="38.25" customHeight="1">
      <c r="A20" s="149"/>
      <c r="B20" s="150">
        <f>IF(ISBLANK($A20),"",VLOOKUP($A20,Список,2,0))</f>
      </c>
      <c r="C20" s="150">
        <f>IF(ISBLANK($A20),"",VLOOKUP($A20,Список,3,0))</f>
      </c>
      <c r="D20" s="150">
        <f>IF(ISBLANK($A20),"",VLOOKUP($A20,Список,6,0))</f>
      </c>
      <c r="E20" s="38"/>
      <c r="F20" s="38"/>
      <c r="G20" s="34">
        <f t="shared" si="3"/>
        <v>0</v>
      </c>
      <c r="H20" s="37"/>
      <c r="I20" s="37"/>
      <c r="J20" s="37"/>
      <c r="K20" s="35">
        <f t="shared" si="4"/>
        <v>0</v>
      </c>
      <c r="L20" s="34">
        <f t="shared" si="5"/>
        <v>0</v>
      </c>
      <c r="M20" s="151">
        <f>IF(MIN(L20,L21)=0,MAX(L20,L21),MIN(L20,L21))</f>
        <v>0</v>
      </c>
      <c r="N20" s="152">
        <f ca="1">IF(ISBLANK($A20),"",RANK(M20,OFFSET(M$10,0,0,COUNTA($A$10:$A$210)*2,1),1))</f>
      </c>
      <c r="O20" s="148"/>
      <c r="P20" s="146">
        <f>IF(ISBLANK(O20),0,400-20*(O20-1))</f>
        <v>0</v>
      </c>
    </row>
    <row r="21" spans="1:16" ht="38.25" customHeight="1">
      <c r="A21" s="149"/>
      <c r="B21" s="150"/>
      <c r="C21" s="150"/>
      <c r="D21" s="150"/>
      <c r="E21" s="38"/>
      <c r="F21" s="38"/>
      <c r="G21" s="34">
        <f t="shared" si="3"/>
        <v>0</v>
      </c>
      <c r="H21" s="37"/>
      <c r="I21" s="37"/>
      <c r="J21" s="37"/>
      <c r="K21" s="35">
        <f t="shared" si="4"/>
        <v>0</v>
      </c>
      <c r="L21" s="34">
        <f t="shared" si="5"/>
        <v>0</v>
      </c>
      <c r="M21" s="151"/>
      <c r="N21" s="152"/>
      <c r="O21" s="148"/>
      <c r="P21" s="146"/>
    </row>
    <row r="22" spans="1:16" ht="38.25" customHeight="1">
      <c r="A22" s="149"/>
      <c r="B22" s="150">
        <f>IF(ISBLANK($A22),"",VLOOKUP($A22,Список,2,0))</f>
      </c>
      <c r="C22" s="150">
        <f>IF(ISBLANK($A22),"",VLOOKUP($A22,Список,3,0))</f>
      </c>
      <c r="D22" s="150">
        <f>IF(ISBLANK($A22),"",VLOOKUP($A22,Список,6,0))</f>
      </c>
      <c r="E22" s="38"/>
      <c r="F22" s="38"/>
      <c r="G22" s="34">
        <f t="shared" si="3"/>
        <v>0</v>
      </c>
      <c r="H22" s="37"/>
      <c r="I22" s="37"/>
      <c r="J22" s="37"/>
      <c r="K22" s="35">
        <f t="shared" si="4"/>
        <v>0</v>
      </c>
      <c r="L22" s="34">
        <f t="shared" si="5"/>
        <v>0</v>
      </c>
      <c r="M22" s="151">
        <f>IF(MIN(L22,L23)=0,MAX(L22,L23),MIN(L22,L23))</f>
        <v>0</v>
      </c>
      <c r="N22" s="152">
        <f ca="1">IF(ISBLANK($A22),"",RANK(M22,OFFSET(M$10,0,0,COUNTA($A$10:$A$210)*2,1),1))</f>
      </c>
      <c r="O22" s="148"/>
      <c r="P22" s="146">
        <f>IF(ISBLANK(O22),0,400-20*(O22-1))</f>
        <v>0</v>
      </c>
    </row>
    <row r="23" spans="1:16" ht="38.25" customHeight="1">
      <c r="A23" s="149"/>
      <c r="B23" s="150"/>
      <c r="C23" s="150"/>
      <c r="D23" s="150"/>
      <c r="E23" s="38"/>
      <c r="F23" s="38"/>
      <c r="G23" s="34">
        <f t="shared" si="3"/>
        <v>0</v>
      </c>
      <c r="H23" s="37"/>
      <c r="I23" s="37"/>
      <c r="J23" s="37"/>
      <c r="K23" s="35">
        <f t="shared" si="4"/>
        <v>0</v>
      </c>
      <c r="L23" s="34">
        <f t="shared" si="5"/>
        <v>0</v>
      </c>
      <c r="M23" s="151"/>
      <c r="N23" s="152"/>
      <c r="O23" s="148"/>
      <c r="P23" s="146"/>
    </row>
    <row r="24" spans="1:16" ht="38.25" customHeight="1">
      <c r="A24" s="149"/>
      <c r="B24" s="150">
        <f>IF(ISBLANK($A24),"",VLOOKUP($A24,Список,2,0))</f>
      </c>
      <c r="C24" s="150">
        <f>IF(ISBLANK($A24),"",VLOOKUP($A24,Список,3,0))</f>
      </c>
      <c r="D24" s="150">
        <f>IF(ISBLANK($A24),"",VLOOKUP($A24,Список,6,0))</f>
      </c>
      <c r="E24" s="38"/>
      <c r="F24" s="38"/>
      <c r="G24" s="34">
        <f t="shared" si="3"/>
        <v>0</v>
      </c>
      <c r="H24" s="37"/>
      <c r="I24" s="37"/>
      <c r="J24" s="37"/>
      <c r="K24" s="35">
        <f t="shared" si="4"/>
        <v>0</v>
      </c>
      <c r="L24" s="34">
        <f t="shared" si="5"/>
        <v>0</v>
      </c>
      <c r="M24" s="151">
        <f>IF(MIN(L24,L25)=0,MAX(L24,L25),MIN(L24,L25))</f>
        <v>0</v>
      </c>
      <c r="N24" s="152">
        <f ca="1">IF(ISBLANK($A24),"",RANK(M24,OFFSET(M$10,0,0,COUNTA($A$10:$A$210)*2,1),1))</f>
      </c>
      <c r="O24" s="148"/>
      <c r="P24" s="146">
        <f>IF(ISBLANK(O24),0,400-20*(O24-1))</f>
        <v>0</v>
      </c>
    </row>
    <row r="25" spans="1:16" ht="38.25" customHeight="1">
      <c r="A25" s="149"/>
      <c r="B25" s="150"/>
      <c r="C25" s="150"/>
      <c r="D25" s="150"/>
      <c r="E25" s="38"/>
      <c r="F25" s="38"/>
      <c r="G25" s="34">
        <f t="shared" si="3"/>
        <v>0</v>
      </c>
      <c r="H25" s="37"/>
      <c r="I25" s="37"/>
      <c r="J25" s="37"/>
      <c r="K25" s="35">
        <f t="shared" si="4"/>
        <v>0</v>
      </c>
      <c r="L25" s="34">
        <f t="shared" si="5"/>
        <v>0</v>
      </c>
      <c r="M25" s="151"/>
      <c r="N25" s="152"/>
      <c r="O25" s="148"/>
      <c r="P25" s="146"/>
    </row>
    <row r="26" spans="1:16" ht="38.25" customHeight="1">
      <c r="A26" s="149"/>
      <c r="B26" s="150">
        <f>IF(ISBLANK($A26),"",VLOOKUP($A26,Список,2,0))</f>
      </c>
      <c r="C26" s="150">
        <f>IF(ISBLANK($A26),"",VLOOKUP($A26,Список,3,0))</f>
      </c>
      <c r="D26" s="150">
        <f>IF(ISBLANK($A26),"",VLOOKUP($A26,Список,6,0))</f>
      </c>
      <c r="E26" s="38"/>
      <c r="F26" s="38"/>
      <c r="G26" s="34">
        <f t="shared" si="3"/>
        <v>0</v>
      </c>
      <c r="H26" s="37"/>
      <c r="I26" s="37"/>
      <c r="J26" s="37"/>
      <c r="K26" s="35">
        <f t="shared" si="4"/>
        <v>0</v>
      </c>
      <c r="L26" s="34">
        <f t="shared" si="5"/>
        <v>0</v>
      </c>
      <c r="M26" s="151">
        <f>IF(MIN(L26,L27)=0,MAX(L26,L27),MIN(L26,L27))</f>
        <v>0</v>
      </c>
      <c r="N26" s="152">
        <f ca="1">IF(ISBLANK($A26),"",RANK(M26,OFFSET(M$10,0,0,COUNTA($A$10:$A$210)*2,1),1))</f>
      </c>
      <c r="O26" s="148"/>
      <c r="P26" s="146">
        <f>IF(ISBLANK(O26),0,400-20*(O26-1))</f>
        <v>0</v>
      </c>
    </row>
    <row r="27" spans="1:16" ht="38.25" customHeight="1">
      <c r="A27" s="149"/>
      <c r="B27" s="150"/>
      <c r="C27" s="150"/>
      <c r="D27" s="150"/>
      <c r="E27" s="38"/>
      <c r="F27" s="38"/>
      <c r="G27" s="34">
        <f t="shared" si="3"/>
        <v>0</v>
      </c>
      <c r="H27" s="37"/>
      <c r="I27" s="37"/>
      <c r="J27" s="37"/>
      <c r="K27" s="35">
        <f t="shared" si="4"/>
        <v>0</v>
      </c>
      <c r="L27" s="34">
        <f t="shared" si="5"/>
        <v>0</v>
      </c>
      <c r="M27" s="151"/>
      <c r="N27" s="152"/>
      <c r="O27" s="148"/>
      <c r="P27" s="146"/>
    </row>
    <row r="28" spans="1:16" ht="38.25" customHeight="1">
      <c r="A28" s="149"/>
      <c r="B28" s="150">
        <f>IF(ISBLANK($A28),"",VLOOKUP($A28,Список,2,0))</f>
      </c>
      <c r="C28" s="150">
        <f>IF(ISBLANK($A28),"",VLOOKUP($A28,Список,3,0))</f>
      </c>
      <c r="D28" s="150">
        <f>IF(ISBLANK($A28),"",VLOOKUP($A28,Список,6,0))</f>
      </c>
      <c r="E28" s="38"/>
      <c r="F28" s="38"/>
      <c r="G28" s="34">
        <f t="shared" si="3"/>
        <v>0</v>
      </c>
      <c r="H28" s="37"/>
      <c r="I28" s="37"/>
      <c r="J28" s="37"/>
      <c r="K28" s="35">
        <f t="shared" si="4"/>
        <v>0</v>
      </c>
      <c r="L28" s="34">
        <f t="shared" si="5"/>
        <v>0</v>
      </c>
      <c r="M28" s="151">
        <f>IF(MIN(L28,L29)=0,MAX(L28,L29),MIN(L28,L29))</f>
        <v>0</v>
      </c>
      <c r="N28" s="152">
        <f ca="1">IF(ISBLANK($A28),"",RANK(M28,OFFSET(M$10,0,0,COUNTA($A$10:$A$210)*2,1),1))</f>
      </c>
      <c r="O28" s="148"/>
      <c r="P28" s="146">
        <f>IF(ISBLANK(O28),0,400-20*(O28-1))</f>
        <v>0</v>
      </c>
    </row>
    <row r="29" spans="1:16" ht="38.25" customHeight="1">
      <c r="A29" s="149"/>
      <c r="B29" s="150"/>
      <c r="C29" s="150"/>
      <c r="D29" s="150"/>
      <c r="E29" s="38"/>
      <c r="F29" s="38"/>
      <c r="G29" s="34">
        <f t="shared" si="3"/>
        <v>0</v>
      </c>
      <c r="H29" s="37"/>
      <c r="I29" s="37"/>
      <c r="J29" s="37"/>
      <c r="K29" s="35">
        <f t="shared" si="4"/>
        <v>0</v>
      </c>
      <c r="L29" s="34">
        <f t="shared" si="5"/>
        <v>0</v>
      </c>
      <c r="M29" s="151"/>
      <c r="N29" s="152"/>
      <c r="O29" s="148"/>
      <c r="P29" s="146"/>
    </row>
    <row r="30" spans="1:16" ht="38.25" customHeight="1">
      <c r="A30" s="149"/>
      <c r="B30" s="150">
        <f>IF(ISBLANK($A30),"",VLOOKUP($A30,Список,2,0))</f>
      </c>
      <c r="C30" s="150">
        <f>IF(ISBLANK($A30),"",VLOOKUP($A30,Список,3,0))</f>
      </c>
      <c r="D30" s="150">
        <f>IF(ISBLANK($A30),"",VLOOKUP($A30,Список,6,0))</f>
      </c>
      <c r="E30" s="38"/>
      <c r="F30" s="38"/>
      <c r="G30" s="34">
        <f t="shared" si="3"/>
        <v>0</v>
      </c>
      <c r="H30" s="37"/>
      <c r="I30" s="37"/>
      <c r="J30" s="37"/>
      <c r="K30" s="35">
        <f t="shared" si="4"/>
        <v>0</v>
      </c>
      <c r="L30" s="34">
        <f t="shared" si="5"/>
        <v>0</v>
      </c>
      <c r="M30" s="151">
        <f>IF(MIN(L30,L31)=0,MAX(L30,L31),MIN(L30,L31))</f>
        <v>0</v>
      </c>
      <c r="N30" s="152">
        <f ca="1">IF(ISBLANK($A30),"",RANK(M30,OFFSET(M$10,0,0,COUNTA($A$10:$A$210)*2,1),1))</f>
      </c>
      <c r="O30" s="148"/>
      <c r="P30" s="146">
        <f>IF(ISBLANK(O30),0,400-20*(O30-1))</f>
        <v>0</v>
      </c>
    </row>
    <row r="31" spans="1:16" ht="38.25" customHeight="1">
      <c r="A31" s="149"/>
      <c r="B31" s="150"/>
      <c r="C31" s="150"/>
      <c r="D31" s="150"/>
      <c r="E31" s="38"/>
      <c r="F31" s="38"/>
      <c r="G31" s="34">
        <f t="shared" si="3"/>
        <v>0</v>
      </c>
      <c r="H31" s="37"/>
      <c r="I31" s="37"/>
      <c r="J31" s="37"/>
      <c r="K31" s="35">
        <f t="shared" si="4"/>
        <v>0</v>
      </c>
      <c r="L31" s="34">
        <f t="shared" si="5"/>
        <v>0</v>
      </c>
      <c r="M31" s="151"/>
      <c r="N31" s="152"/>
      <c r="O31" s="148"/>
      <c r="P31" s="146"/>
    </row>
    <row r="32" spans="1:16" ht="38.25" customHeight="1">
      <c r="A32" s="149"/>
      <c r="B32" s="150">
        <f>IF(ISBLANK($A32),"",VLOOKUP($A32,Список,2,0))</f>
      </c>
      <c r="C32" s="150">
        <f>IF(ISBLANK($A32),"",VLOOKUP($A32,Список,3,0))</f>
      </c>
      <c r="D32" s="150">
        <f>IF(ISBLANK($A32),"",VLOOKUP($A32,Список,6,0))</f>
      </c>
      <c r="E32" s="38"/>
      <c r="F32" s="38"/>
      <c r="G32" s="34">
        <f t="shared" si="3"/>
        <v>0</v>
      </c>
      <c r="H32" s="37"/>
      <c r="I32" s="37"/>
      <c r="J32" s="37"/>
      <c r="K32" s="35">
        <f t="shared" si="4"/>
        <v>0</v>
      </c>
      <c r="L32" s="34">
        <f t="shared" si="5"/>
        <v>0</v>
      </c>
      <c r="M32" s="151">
        <f>IF(MIN(L32,L33)=0,MAX(L32,L33),MIN(L32,L33))</f>
        <v>0</v>
      </c>
      <c r="N32" s="152">
        <f ca="1">IF(ISBLANK($A32),"",RANK(M32,OFFSET(M$10,0,0,COUNTA($A$10:$A$210)*2,1),1))</f>
      </c>
      <c r="O32" s="148"/>
      <c r="P32" s="146">
        <f>IF(ISBLANK(O32),0,400-20*(O32-1))</f>
        <v>0</v>
      </c>
    </row>
    <row r="33" spans="1:16" ht="38.25" customHeight="1">
      <c r="A33" s="149"/>
      <c r="B33" s="150"/>
      <c r="C33" s="150"/>
      <c r="D33" s="150"/>
      <c r="E33" s="38"/>
      <c r="F33" s="38"/>
      <c r="G33" s="34">
        <f t="shared" si="3"/>
        <v>0</v>
      </c>
      <c r="H33" s="37"/>
      <c r="I33" s="37"/>
      <c r="J33" s="37"/>
      <c r="K33" s="35">
        <f t="shared" si="4"/>
        <v>0</v>
      </c>
      <c r="L33" s="34">
        <f t="shared" si="5"/>
        <v>0</v>
      </c>
      <c r="M33" s="151"/>
      <c r="N33" s="152"/>
      <c r="O33" s="148"/>
      <c r="P33" s="146"/>
    </row>
    <row r="34" spans="1:16" ht="38.25" customHeight="1">
      <c r="A34" s="149"/>
      <c r="B34" s="150">
        <f>IF(ISBLANK($A34),"",VLOOKUP($A34,Список,2,0))</f>
      </c>
      <c r="C34" s="150">
        <f>IF(ISBLANK($A34),"",VLOOKUP($A34,Список,3,0))</f>
      </c>
      <c r="D34" s="150">
        <f>IF(ISBLANK($A34),"",VLOOKUP($A34,Список,6,0))</f>
      </c>
      <c r="E34" s="38"/>
      <c r="F34" s="38"/>
      <c r="G34" s="34">
        <f t="shared" si="0"/>
        <v>0</v>
      </c>
      <c r="H34" s="37"/>
      <c r="I34" s="37"/>
      <c r="J34" s="37"/>
      <c r="K34" s="35">
        <f t="shared" si="1"/>
        <v>0</v>
      </c>
      <c r="L34" s="34">
        <f t="shared" si="2"/>
        <v>0</v>
      </c>
      <c r="M34" s="151">
        <f>IF(MIN(L34,L35)=0,MAX(L34,L35),MIN(L34,L35))</f>
        <v>0</v>
      </c>
      <c r="N34" s="152">
        <f ca="1">IF(ISBLANK($A34),"",RANK(M34,OFFSET(M$10,0,0,COUNTA($A$10:$A$210)*2,1),1))</f>
      </c>
      <c r="O34" s="148"/>
      <c r="P34" s="146">
        <f>IF(ISBLANK(O34),0,400-20*(O34-1))</f>
        <v>0</v>
      </c>
    </row>
    <row r="35" spans="1:16" ht="38.25" customHeight="1">
      <c r="A35" s="149"/>
      <c r="B35" s="150"/>
      <c r="C35" s="150"/>
      <c r="D35" s="150"/>
      <c r="E35" s="38"/>
      <c r="F35" s="38"/>
      <c r="G35" s="34">
        <f t="shared" si="0"/>
        <v>0</v>
      </c>
      <c r="H35" s="37"/>
      <c r="I35" s="37"/>
      <c r="J35" s="37"/>
      <c r="K35" s="35">
        <f t="shared" si="1"/>
        <v>0</v>
      </c>
      <c r="L35" s="34">
        <f t="shared" si="2"/>
        <v>0</v>
      </c>
      <c r="M35" s="151"/>
      <c r="N35" s="152"/>
      <c r="O35" s="148"/>
      <c r="P35" s="146"/>
    </row>
    <row r="36" spans="1:16" ht="38.25" customHeight="1">
      <c r="A36" s="149"/>
      <c r="B36" s="150">
        <f>IF(ISBLANK($A36),"",VLOOKUP($A36,Список,2,0))</f>
      </c>
      <c r="C36" s="150">
        <f>IF(ISBLANK($A36),"",VLOOKUP($A36,Список,3,0))</f>
      </c>
      <c r="D36" s="150">
        <f>IF(ISBLANK($A36),"",VLOOKUP($A36,Список,6,0))</f>
      </c>
      <c r="E36" s="38"/>
      <c r="F36" s="38"/>
      <c r="G36" s="34">
        <f t="shared" si="0"/>
        <v>0</v>
      </c>
      <c r="H36" s="37"/>
      <c r="I36" s="37"/>
      <c r="J36" s="37"/>
      <c r="K36" s="35">
        <f t="shared" si="1"/>
        <v>0</v>
      </c>
      <c r="L36" s="34">
        <f t="shared" si="2"/>
        <v>0</v>
      </c>
      <c r="M36" s="151">
        <f>IF(MIN(L36,L37)=0,MAX(L36,L37),MIN(L36,L37))</f>
        <v>0</v>
      </c>
      <c r="N36" s="152">
        <f ca="1">IF(ISBLANK($A36),"",RANK(M36,OFFSET(M$10,0,0,COUNTA($A$10:$A$210)*2,1),1))</f>
      </c>
      <c r="O36" s="148"/>
      <c r="P36" s="146">
        <f>IF(ISBLANK(O36),0,400-20*(O36-1))</f>
        <v>0</v>
      </c>
    </row>
    <row r="37" spans="1:16" ht="38.25" customHeight="1">
      <c r="A37" s="149"/>
      <c r="B37" s="150"/>
      <c r="C37" s="150"/>
      <c r="D37" s="150"/>
      <c r="E37" s="38"/>
      <c r="F37" s="38"/>
      <c r="G37" s="34">
        <f t="shared" si="0"/>
        <v>0</v>
      </c>
      <c r="H37" s="37"/>
      <c r="I37" s="37"/>
      <c r="J37" s="37"/>
      <c r="K37" s="35">
        <f t="shared" si="1"/>
        <v>0</v>
      </c>
      <c r="L37" s="34">
        <f t="shared" si="2"/>
        <v>0</v>
      </c>
      <c r="M37" s="151"/>
      <c r="N37" s="152"/>
      <c r="O37" s="148"/>
      <c r="P37" s="146"/>
    </row>
    <row r="38" spans="1:16" ht="38.25" customHeight="1">
      <c r="A38" s="149"/>
      <c r="B38" s="150">
        <f>IF(ISBLANK($A38),"",VLOOKUP($A38,Список,2,0))</f>
      </c>
      <c r="C38" s="150">
        <f>IF(ISBLANK($A38),"",VLOOKUP($A38,Список,3,0))</f>
      </c>
      <c r="D38" s="150">
        <f>IF(ISBLANK($A38),"",VLOOKUP($A38,Список,6,0))</f>
      </c>
      <c r="E38" s="38"/>
      <c r="F38" s="38"/>
      <c r="G38" s="34">
        <f t="shared" si="0"/>
        <v>0</v>
      </c>
      <c r="H38" s="37"/>
      <c r="I38" s="37"/>
      <c r="J38" s="37"/>
      <c r="K38" s="35">
        <f t="shared" si="1"/>
        <v>0</v>
      </c>
      <c r="L38" s="34">
        <f t="shared" si="2"/>
        <v>0</v>
      </c>
      <c r="M38" s="151">
        <f>IF(MIN(L38,L39)=0,MAX(L38,L39),MIN(L38,L39))</f>
        <v>0</v>
      </c>
      <c r="N38" s="152">
        <f ca="1">IF(ISBLANK($A38),"",RANK(M38,OFFSET(M$10,0,0,COUNTA($A$10:$A$210)*2,1),1))</f>
      </c>
      <c r="O38" s="148"/>
      <c r="P38" s="146">
        <f>IF(ISBLANK(O38),0,400-20*(O38-1))</f>
        <v>0</v>
      </c>
    </row>
    <row r="39" spans="1:16" ht="38.25" customHeight="1">
      <c r="A39" s="149"/>
      <c r="B39" s="150"/>
      <c r="C39" s="150"/>
      <c r="D39" s="150"/>
      <c r="E39" s="38"/>
      <c r="F39" s="38"/>
      <c r="G39" s="34">
        <f t="shared" si="0"/>
        <v>0</v>
      </c>
      <c r="H39" s="37"/>
      <c r="I39" s="37"/>
      <c r="J39" s="37"/>
      <c r="K39" s="35">
        <f t="shared" si="1"/>
        <v>0</v>
      </c>
      <c r="L39" s="34">
        <f t="shared" si="2"/>
        <v>0</v>
      </c>
      <c r="M39" s="151"/>
      <c r="N39" s="152"/>
      <c r="O39" s="148"/>
      <c r="P39" s="146"/>
    </row>
    <row r="40" spans="1:16" ht="38.25" customHeight="1">
      <c r="A40" s="149"/>
      <c r="B40" s="150">
        <f>IF(ISBLANK($A40),"",VLOOKUP($A40,Список,2,0))</f>
      </c>
      <c r="C40" s="150">
        <f>IF(ISBLANK($A40),"",VLOOKUP($A40,Список,3,0))</f>
      </c>
      <c r="D40" s="150">
        <f>IF(ISBLANK($A40),"",VLOOKUP($A40,Список,6,0))</f>
      </c>
      <c r="E40" s="38"/>
      <c r="F40" s="38"/>
      <c r="G40" s="34">
        <f t="shared" si="0"/>
        <v>0</v>
      </c>
      <c r="H40" s="37"/>
      <c r="I40" s="37"/>
      <c r="J40" s="37"/>
      <c r="K40" s="35">
        <f t="shared" si="1"/>
        <v>0</v>
      </c>
      <c r="L40" s="34">
        <f t="shared" si="2"/>
        <v>0</v>
      </c>
      <c r="M40" s="151">
        <f>IF(MIN(L40,L41)=0,MAX(L40,L41),MIN(L40,L41))</f>
        <v>0</v>
      </c>
      <c r="N40" s="152">
        <f ca="1">IF(ISBLANK($A40),"",RANK(M40,OFFSET(M$10,0,0,COUNTA($A$10:$A$210)*2,1),1))</f>
      </c>
      <c r="O40" s="148"/>
      <c r="P40" s="146">
        <f>IF(ISBLANK(O40),0,400-20*(O40-1))</f>
        <v>0</v>
      </c>
    </row>
    <row r="41" spans="1:16" ht="38.25" customHeight="1">
      <c r="A41" s="149"/>
      <c r="B41" s="150"/>
      <c r="C41" s="150"/>
      <c r="D41" s="150"/>
      <c r="E41" s="38"/>
      <c r="F41" s="38"/>
      <c r="G41" s="34">
        <f t="shared" si="0"/>
        <v>0</v>
      </c>
      <c r="H41" s="37"/>
      <c r="I41" s="37"/>
      <c r="J41" s="37"/>
      <c r="K41" s="35">
        <f t="shared" si="1"/>
        <v>0</v>
      </c>
      <c r="L41" s="34">
        <f t="shared" si="2"/>
        <v>0</v>
      </c>
      <c r="M41" s="151"/>
      <c r="N41" s="152"/>
      <c r="O41" s="148"/>
      <c r="P41" s="146"/>
    </row>
    <row r="42" spans="1:16" ht="38.25" customHeight="1">
      <c r="A42" s="149"/>
      <c r="B42" s="150">
        <f>IF(ISBLANK($A42),"",VLOOKUP($A42,Список,2,0))</f>
      </c>
      <c r="C42" s="150">
        <f>IF(ISBLANK($A42),"",VLOOKUP($A42,Список,3,0))</f>
      </c>
      <c r="D42" s="150">
        <f>IF(ISBLANK($A42),"",VLOOKUP($A42,Список,6,0))</f>
      </c>
      <c r="E42" s="38"/>
      <c r="F42" s="38"/>
      <c r="G42" s="34">
        <f t="shared" si="0"/>
        <v>0</v>
      </c>
      <c r="H42" s="37"/>
      <c r="I42" s="37"/>
      <c r="J42" s="37"/>
      <c r="K42" s="35">
        <f t="shared" si="1"/>
        <v>0</v>
      </c>
      <c r="L42" s="34">
        <f t="shared" si="2"/>
        <v>0</v>
      </c>
      <c r="M42" s="151">
        <f>IF(MIN(L42,L43)=0,MAX(L42,L43),MIN(L42,L43))</f>
        <v>0</v>
      </c>
      <c r="N42" s="152">
        <f ca="1">IF(ISBLANK($A42),"",RANK(M42,OFFSET(M$10,0,0,COUNTA($A$10:$A$210)*2,1),1))</f>
      </c>
      <c r="O42" s="148"/>
      <c r="P42" s="146">
        <f>IF(ISBLANK(O42),0,400-20*(O42-1))</f>
        <v>0</v>
      </c>
    </row>
    <row r="43" spans="1:16" ht="38.25" customHeight="1">
      <c r="A43" s="149"/>
      <c r="B43" s="150"/>
      <c r="C43" s="150"/>
      <c r="D43" s="150"/>
      <c r="E43" s="38"/>
      <c r="F43" s="38"/>
      <c r="G43" s="34">
        <f t="shared" si="0"/>
        <v>0</v>
      </c>
      <c r="H43" s="37"/>
      <c r="I43" s="37"/>
      <c r="J43" s="37"/>
      <c r="K43" s="35">
        <f t="shared" si="1"/>
        <v>0</v>
      </c>
      <c r="L43" s="34">
        <f t="shared" si="2"/>
        <v>0</v>
      </c>
      <c r="M43" s="151"/>
      <c r="N43" s="152"/>
      <c r="O43" s="148"/>
      <c r="P43" s="146"/>
    </row>
    <row r="44" spans="1:16" ht="38.25" customHeight="1">
      <c r="A44" s="149"/>
      <c r="B44" s="150">
        <f>IF(ISBLANK($A44),"",VLOOKUP($A44,Список,2,0))</f>
      </c>
      <c r="C44" s="150">
        <f>IF(ISBLANK($A44),"",VLOOKUP($A44,Список,3,0))</f>
      </c>
      <c r="D44" s="150">
        <f>IF(ISBLANK($A44),"",VLOOKUP($A44,Список,6,0))</f>
      </c>
      <c r="E44" s="38"/>
      <c r="F44" s="38"/>
      <c r="G44" s="34">
        <f t="shared" si="0"/>
        <v>0</v>
      </c>
      <c r="H44" s="37"/>
      <c r="I44" s="37"/>
      <c r="J44" s="37"/>
      <c r="K44" s="35">
        <f t="shared" si="1"/>
        <v>0</v>
      </c>
      <c r="L44" s="34">
        <f t="shared" si="2"/>
        <v>0</v>
      </c>
      <c r="M44" s="151">
        <f>IF(MIN(L44,L45)=0,MAX(L44,L45),MIN(L44,L45))</f>
        <v>0</v>
      </c>
      <c r="N44" s="152">
        <f ca="1">IF(ISBLANK($A44),"",RANK(M44,OFFSET(M$10,0,0,COUNTA($A$10:$A$210)*2,1),1))</f>
      </c>
      <c r="O44" s="148"/>
      <c r="P44" s="146">
        <f>IF(ISBLANK(O44),0,400-20*(O44-1))</f>
        <v>0</v>
      </c>
    </row>
    <row r="45" spans="1:16" ht="38.25" customHeight="1">
      <c r="A45" s="149"/>
      <c r="B45" s="150"/>
      <c r="C45" s="150"/>
      <c r="D45" s="150"/>
      <c r="E45" s="38"/>
      <c r="F45" s="38"/>
      <c r="G45" s="34">
        <f t="shared" si="0"/>
        <v>0</v>
      </c>
      <c r="H45" s="37"/>
      <c r="I45" s="37"/>
      <c r="J45" s="37"/>
      <c r="K45" s="35">
        <f t="shared" si="1"/>
        <v>0</v>
      </c>
      <c r="L45" s="34">
        <f t="shared" si="2"/>
        <v>0</v>
      </c>
      <c r="M45" s="151"/>
      <c r="N45" s="152"/>
      <c r="O45" s="148"/>
      <c r="P45" s="146"/>
    </row>
    <row r="46" spans="1:16" ht="38.25" customHeight="1">
      <c r="A46" s="149"/>
      <c r="B46" s="150">
        <f>IF(ISBLANK($A46),"",VLOOKUP($A46,Список,2,0))</f>
      </c>
      <c r="C46" s="150">
        <f>IF(ISBLANK($A46),"",VLOOKUP($A46,Список,3,0))</f>
      </c>
      <c r="D46" s="150">
        <f>IF(ISBLANK($A46),"",VLOOKUP($A46,Список,6,0))</f>
      </c>
      <c r="E46" s="38"/>
      <c r="F46" s="38"/>
      <c r="G46" s="34">
        <f t="shared" si="0"/>
        <v>0</v>
      </c>
      <c r="H46" s="37"/>
      <c r="I46" s="37"/>
      <c r="J46" s="37"/>
      <c r="K46" s="35">
        <f t="shared" si="1"/>
        <v>0</v>
      </c>
      <c r="L46" s="34">
        <f t="shared" si="2"/>
        <v>0</v>
      </c>
      <c r="M46" s="151">
        <f>IF(MIN(L46,L47)=0,MAX(L46,L47),MIN(L46,L47))</f>
        <v>0</v>
      </c>
      <c r="N46" s="152">
        <f ca="1">IF(ISBLANK($A46),"",RANK(M46,OFFSET(M$10,0,0,COUNTA($A$10:$A$210)*2,1),1))</f>
      </c>
      <c r="O46" s="148"/>
      <c r="P46" s="146">
        <f>IF(ISBLANK(O46),0,400-20*(O46-1))</f>
        <v>0</v>
      </c>
    </row>
    <row r="47" spans="1:16" ht="38.25" customHeight="1">
      <c r="A47" s="149"/>
      <c r="B47" s="150"/>
      <c r="C47" s="150"/>
      <c r="D47" s="150"/>
      <c r="E47" s="38"/>
      <c r="F47" s="38"/>
      <c r="G47" s="34">
        <f t="shared" si="0"/>
        <v>0</v>
      </c>
      <c r="H47" s="37"/>
      <c r="I47" s="37"/>
      <c r="J47" s="37"/>
      <c r="K47" s="35">
        <f t="shared" si="1"/>
        <v>0</v>
      </c>
      <c r="L47" s="34">
        <f t="shared" si="2"/>
        <v>0</v>
      </c>
      <c r="M47" s="151"/>
      <c r="N47" s="152"/>
      <c r="O47" s="148"/>
      <c r="P47" s="146"/>
    </row>
    <row r="48" spans="1:16" ht="38.25" customHeight="1">
      <c r="A48" s="149"/>
      <c r="B48" s="150">
        <f>IF(ISBLANK($A48),"",VLOOKUP($A48,Список,2,0))</f>
      </c>
      <c r="C48" s="150">
        <f>IF(ISBLANK($A48),"",VLOOKUP($A48,Список,3,0))</f>
      </c>
      <c r="D48" s="150">
        <f>IF(ISBLANK($A48),"",VLOOKUP($A48,Список,6,0))</f>
      </c>
      <c r="E48" s="38"/>
      <c r="F48" s="38"/>
      <c r="G48" s="34">
        <f t="shared" si="0"/>
        <v>0</v>
      </c>
      <c r="H48" s="37"/>
      <c r="I48" s="37"/>
      <c r="J48" s="37"/>
      <c r="K48" s="35">
        <f t="shared" si="1"/>
        <v>0</v>
      </c>
      <c r="L48" s="34">
        <f t="shared" si="2"/>
        <v>0</v>
      </c>
      <c r="M48" s="151">
        <f>IF(MIN(L48,L49)=0,MAX(L48,L49),MIN(L48,L49))</f>
        <v>0</v>
      </c>
      <c r="N48" s="152">
        <f ca="1">IF(ISBLANK($A48),"",RANK(M48,OFFSET(M$10,0,0,COUNTA($A$10:$A$210)*2,1),1))</f>
      </c>
      <c r="O48" s="148"/>
      <c r="P48" s="146">
        <f>IF(ISBLANK(O48),0,400-20*(O48-1))</f>
        <v>0</v>
      </c>
    </row>
    <row r="49" spans="1:16" ht="38.25" customHeight="1">
      <c r="A49" s="149"/>
      <c r="B49" s="150"/>
      <c r="C49" s="150"/>
      <c r="D49" s="150"/>
      <c r="E49" s="38"/>
      <c r="F49" s="38"/>
      <c r="G49" s="34">
        <f t="shared" si="0"/>
        <v>0</v>
      </c>
      <c r="H49" s="37"/>
      <c r="I49" s="37"/>
      <c r="J49" s="37"/>
      <c r="K49" s="35">
        <f t="shared" si="1"/>
        <v>0</v>
      </c>
      <c r="L49" s="34">
        <f t="shared" si="2"/>
        <v>0</v>
      </c>
      <c r="M49" s="151"/>
      <c r="N49" s="152"/>
      <c r="O49" s="148"/>
      <c r="P49" s="146"/>
    </row>
    <row r="50" spans="1:16" ht="38.25" customHeight="1">
      <c r="A50" s="149"/>
      <c r="B50" s="150">
        <f>IF(ISBLANK($A50),"",VLOOKUP($A50,Список,2,0))</f>
      </c>
      <c r="C50" s="150">
        <f>IF(ISBLANK($A50),"",VLOOKUP($A50,Список,3,0))</f>
      </c>
      <c r="D50" s="150">
        <f>IF(ISBLANK($A50),"",VLOOKUP($A50,Список,6,0))</f>
      </c>
      <c r="E50" s="38"/>
      <c r="F50" s="38"/>
      <c r="G50" s="34">
        <f t="shared" si="0"/>
        <v>0</v>
      </c>
      <c r="H50" s="37"/>
      <c r="I50" s="37"/>
      <c r="J50" s="37"/>
      <c r="K50" s="35">
        <f t="shared" si="1"/>
        <v>0</v>
      </c>
      <c r="L50" s="34">
        <f t="shared" si="2"/>
        <v>0</v>
      </c>
      <c r="M50" s="151">
        <f>IF(MIN(L50,L51)=0,MAX(L50,L51),MIN(L50,L51))</f>
        <v>0</v>
      </c>
      <c r="N50" s="152">
        <f ca="1">IF(ISBLANK($A50),"",RANK(M50,OFFSET(M$10,0,0,COUNTA($A$10:$A$210)*2,1),1))</f>
      </c>
      <c r="O50" s="148"/>
      <c r="P50" s="146">
        <f>IF(ISBLANK(O50),0,400-20*(O50-1))</f>
        <v>0</v>
      </c>
    </row>
    <row r="51" spans="1:16" ht="38.25" customHeight="1">
      <c r="A51" s="149"/>
      <c r="B51" s="150"/>
      <c r="C51" s="150"/>
      <c r="D51" s="150"/>
      <c r="E51" s="38"/>
      <c r="F51" s="38"/>
      <c r="G51" s="34">
        <f t="shared" si="0"/>
        <v>0</v>
      </c>
      <c r="H51" s="37"/>
      <c r="I51" s="37"/>
      <c r="J51" s="37"/>
      <c r="K51" s="35">
        <f t="shared" si="1"/>
        <v>0</v>
      </c>
      <c r="L51" s="34">
        <f t="shared" si="2"/>
        <v>0</v>
      </c>
      <c r="M51" s="151"/>
      <c r="N51" s="152"/>
      <c r="O51" s="148"/>
      <c r="P51" s="146"/>
    </row>
    <row r="52" spans="1:16" ht="38.25" customHeight="1">
      <c r="A52" s="149"/>
      <c r="B52" s="150">
        <f>IF(ISBLANK($A52),"",VLOOKUP($A52,Список,2,0))</f>
      </c>
      <c r="C52" s="150">
        <f>IF(ISBLANK($A52),"",VLOOKUP($A52,Список,3,0))</f>
      </c>
      <c r="D52" s="150">
        <f>IF(ISBLANK($A52),"",VLOOKUP($A52,Список,6,0))</f>
      </c>
      <c r="E52" s="38"/>
      <c r="F52" s="38"/>
      <c r="G52" s="34">
        <f t="shared" si="0"/>
        <v>0</v>
      </c>
      <c r="H52" s="37"/>
      <c r="I52" s="37"/>
      <c r="J52" s="37"/>
      <c r="K52" s="35">
        <f t="shared" si="1"/>
        <v>0</v>
      </c>
      <c r="L52" s="34">
        <f t="shared" si="2"/>
        <v>0</v>
      </c>
      <c r="M52" s="151">
        <f>IF(MIN(L52,L53)=0,MAX(L52,L53),MIN(L52,L53))</f>
        <v>0</v>
      </c>
      <c r="N52" s="152">
        <f ca="1">IF(ISBLANK($A52),"",RANK(M52,OFFSET(M$10,0,0,COUNTA($A$10:$A$210)*2,1),1))</f>
      </c>
      <c r="O52" s="148"/>
      <c r="P52" s="146">
        <f>IF(ISBLANK(O52),0,400-20*(O52-1))</f>
        <v>0</v>
      </c>
    </row>
    <row r="53" spans="1:16" ht="38.25" customHeight="1">
      <c r="A53" s="149"/>
      <c r="B53" s="150"/>
      <c r="C53" s="150"/>
      <c r="D53" s="150"/>
      <c r="E53" s="38"/>
      <c r="F53" s="38"/>
      <c r="G53" s="34">
        <f t="shared" si="0"/>
        <v>0</v>
      </c>
      <c r="H53" s="37"/>
      <c r="I53" s="37"/>
      <c r="J53" s="37"/>
      <c r="K53" s="35">
        <f t="shared" si="1"/>
        <v>0</v>
      </c>
      <c r="L53" s="34">
        <f t="shared" si="2"/>
        <v>0</v>
      </c>
      <c r="M53" s="151"/>
      <c r="N53" s="152"/>
      <c r="O53" s="148"/>
      <c r="P53" s="146"/>
    </row>
    <row r="54" spans="1:16" ht="38.25" customHeight="1">
      <c r="A54" s="149"/>
      <c r="B54" s="150">
        <f>IF(ISBLANK($A54),"",VLOOKUP($A54,Список,2,0))</f>
      </c>
      <c r="C54" s="150">
        <f>IF(ISBLANK($A54),"",VLOOKUP($A54,Список,3,0))</f>
      </c>
      <c r="D54" s="150">
        <f>IF(ISBLANK($A54),"",VLOOKUP($A54,Список,6,0))</f>
      </c>
      <c r="E54" s="38"/>
      <c r="F54" s="38"/>
      <c r="G54" s="34">
        <f t="shared" si="0"/>
        <v>0</v>
      </c>
      <c r="H54" s="37"/>
      <c r="I54" s="37"/>
      <c r="J54" s="37"/>
      <c r="K54" s="35">
        <f t="shared" si="1"/>
        <v>0</v>
      </c>
      <c r="L54" s="34">
        <f t="shared" si="2"/>
        <v>0</v>
      </c>
      <c r="M54" s="151">
        <f>IF(MIN(L54,L55)=0,MAX(L54,L55),MIN(L54,L55))</f>
        <v>0</v>
      </c>
      <c r="N54" s="152">
        <f ca="1">IF(ISBLANK($A54),"",RANK(M54,OFFSET(M$10,0,0,COUNTA($A$10:$A$210)*2,1),1))</f>
      </c>
      <c r="O54" s="148"/>
      <c r="P54" s="146">
        <f>IF(ISBLANK(O54),0,400-20*(O54-1))</f>
        <v>0</v>
      </c>
    </row>
    <row r="55" spans="1:16" ht="38.25" customHeight="1">
      <c r="A55" s="149"/>
      <c r="B55" s="150"/>
      <c r="C55" s="150"/>
      <c r="D55" s="150"/>
      <c r="E55" s="38"/>
      <c r="F55" s="38"/>
      <c r="G55" s="34">
        <f t="shared" si="0"/>
        <v>0</v>
      </c>
      <c r="H55" s="37"/>
      <c r="I55" s="37"/>
      <c r="J55" s="37"/>
      <c r="K55" s="35">
        <f t="shared" si="1"/>
        <v>0</v>
      </c>
      <c r="L55" s="34">
        <f t="shared" si="2"/>
        <v>0</v>
      </c>
      <c r="M55" s="151"/>
      <c r="N55" s="152"/>
      <c r="O55" s="148"/>
      <c r="P55" s="146"/>
    </row>
    <row r="59" spans="2:3" ht="12.75">
      <c r="B59" s="53" t="s">
        <v>33</v>
      </c>
      <c r="C59" s="23"/>
    </row>
    <row r="60" spans="2:3" ht="12.75">
      <c r="B60" s="54" t="str">
        <f>Сводный!$B$38</f>
        <v>Табакаев В.А.</v>
      </c>
      <c r="C60" s="52"/>
    </row>
  </sheetData>
  <sheetProtection/>
  <mergeCells count="185">
    <mergeCell ref="P54:P55"/>
    <mergeCell ref="P46:P47"/>
    <mergeCell ref="P48:P49"/>
    <mergeCell ref="P50:P51"/>
    <mergeCell ref="P52:P53"/>
    <mergeCell ref="P38:P39"/>
    <mergeCell ref="P40:P41"/>
    <mergeCell ref="P42:P43"/>
    <mergeCell ref="P44:P45"/>
    <mergeCell ref="P10:P11"/>
    <mergeCell ref="P34:P35"/>
    <mergeCell ref="P36:P37"/>
    <mergeCell ref="N34:N35"/>
    <mergeCell ref="N10:N11"/>
    <mergeCell ref="M10:M11"/>
    <mergeCell ref="M34:M35"/>
    <mergeCell ref="M36:M37"/>
    <mergeCell ref="N36:N37"/>
    <mergeCell ref="P12:P13"/>
    <mergeCell ref="K3:L3"/>
    <mergeCell ref="M48:M49"/>
    <mergeCell ref="N48:N49"/>
    <mergeCell ref="M44:M45"/>
    <mergeCell ref="M46:M47"/>
    <mergeCell ref="N46:N47"/>
    <mergeCell ref="M38:M39"/>
    <mergeCell ref="N38:N39"/>
    <mergeCell ref="M40:M41"/>
    <mergeCell ref="N40:N41"/>
    <mergeCell ref="D54:D55"/>
    <mergeCell ref="D50:D51"/>
    <mergeCell ref="D48:D49"/>
    <mergeCell ref="O52:O53"/>
    <mergeCell ref="D52:D53"/>
    <mergeCell ref="M52:M53"/>
    <mergeCell ref="N52:N53"/>
    <mergeCell ref="N50:N51"/>
    <mergeCell ref="D10:D11"/>
    <mergeCell ref="D34:D35"/>
    <mergeCell ref="D36:D37"/>
    <mergeCell ref="D38:D39"/>
    <mergeCell ref="O40:O41"/>
    <mergeCell ref="O42:O43"/>
    <mergeCell ref="O18:O19"/>
    <mergeCell ref="O22:O23"/>
    <mergeCell ref="O26:O27"/>
    <mergeCell ref="O30:O31"/>
    <mergeCell ref="O44:O45"/>
    <mergeCell ref="M42:M43"/>
    <mergeCell ref="N44:N45"/>
    <mergeCell ref="O10:O11"/>
    <mergeCell ref="O34:O35"/>
    <mergeCell ref="O36:O37"/>
    <mergeCell ref="O38:O39"/>
    <mergeCell ref="N42:N43"/>
    <mergeCell ref="O12:O13"/>
    <mergeCell ref="O14:O15"/>
    <mergeCell ref="C10:C11"/>
    <mergeCell ref="C34:C35"/>
    <mergeCell ref="A10:A11"/>
    <mergeCell ref="B10:B11"/>
    <mergeCell ref="B34:B35"/>
    <mergeCell ref="A34:A35"/>
    <mergeCell ref="B14:B15"/>
    <mergeCell ref="C14:C15"/>
    <mergeCell ref="A18:A19"/>
    <mergeCell ref="B18:B19"/>
    <mergeCell ref="A42:A43"/>
    <mergeCell ref="C42:C43"/>
    <mergeCell ref="C38:C39"/>
    <mergeCell ref="C40:C41"/>
    <mergeCell ref="A36:A37"/>
    <mergeCell ref="A38:A39"/>
    <mergeCell ref="A40:A41"/>
    <mergeCell ref="C36:C37"/>
    <mergeCell ref="B42:B43"/>
    <mergeCell ref="D40:D41"/>
    <mergeCell ref="D42:D43"/>
    <mergeCell ref="D44:D45"/>
    <mergeCell ref="B50:B51"/>
    <mergeCell ref="B36:B37"/>
    <mergeCell ref="B38:B39"/>
    <mergeCell ref="B40:B41"/>
    <mergeCell ref="C48:C49"/>
    <mergeCell ref="O46:O47"/>
    <mergeCell ref="B54:B55"/>
    <mergeCell ref="D46:D47"/>
    <mergeCell ref="O54:O55"/>
    <mergeCell ref="O48:O49"/>
    <mergeCell ref="M50:M51"/>
    <mergeCell ref="B52:B53"/>
    <mergeCell ref="O50:O51"/>
    <mergeCell ref="M54:M55"/>
    <mergeCell ref="N54:N55"/>
    <mergeCell ref="C54:C55"/>
    <mergeCell ref="A44:A45"/>
    <mergeCell ref="A54:A55"/>
    <mergeCell ref="B44:B45"/>
    <mergeCell ref="B46:B47"/>
    <mergeCell ref="B48:B49"/>
    <mergeCell ref="A52:A53"/>
    <mergeCell ref="C44:C45"/>
    <mergeCell ref="C52:C53"/>
    <mergeCell ref="A48:A49"/>
    <mergeCell ref="A50:A51"/>
    <mergeCell ref="C50:C51"/>
    <mergeCell ref="A46:A47"/>
    <mergeCell ref="C46:C47"/>
    <mergeCell ref="D14:D15"/>
    <mergeCell ref="M14:M15"/>
    <mergeCell ref="A20:A21"/>
    <mergeCell ref="B20:B21"/>
    <mergeCell ref="C20:C21"/>
    <mergeCell ref="D20:D21"/>
    <mergeCell ref="N14:N15"/>
    <mergeCell ref="A12:A13"/>
    <mergeCell ref="B12:B13"/>
    <mergeCell ref="C12:C13"/>
    <mergeCell ref="D12:D13"/>
    <mergeCell ref="M12:M13"/>
    <mergeCell ref="N12:N13"/>
    <mergeCell ref="P14:P15"/>
    <mergeCell ref="A16:A17"/>
    <mergeCell ref="B16:B17"/>
    <mergeCell ref="C16:C17"/>
    <mergeCell ref="D16:D17"/>
    <mergeCell ref="M16:M17"/>
    <mergeCell ref="N16:N17"/>
    <mergeCell ref="O16:O17"/>
    <mergeCell ref="P16:P17"/>
    <mergeCell ref="A14:A15"/>
    <mergeCell ref="B22:B23"/>
    <mergeCell ref="M20:M21"/>
    <mergeCell ref="N20:N21"/>
    <mergeCell ref="P18:P19"/>
    <mergeCell ref="O20:O21"/>
    <mergeCell ref="P20:P21"/>
    <mergeCell ref="P22:P23"/>
    <mergeCell ref="N22:N23"/>
    <mergeCell ref="P24:P25"/>
    <mergeCell ref="C18:C19"/>
    <mergeCell ref="D18:D19"/>
    <mergeCell ref="M18:M19"/>
    <mergeCell ref="N18:N19"/>
    <mergeCell ref="C24:C25"/>
    <mergeCell ref="D24:D25"/>
    <mergeCell ref="M24:M25"/>
    <mergeCell ref="N24:N25"/>
    <mergeCell ref="O24:O25"/>
    <mergeCell ref="A22:A23"/>
    <mergeCell ref="A26:A27"/>
    <mergeCell ref="B26:B27"/>
    <mergeCell ref="C26:C27"/>
    <mergeCell ref="D26:D27"/>
    <mergeCell ref="M26:M27"/>
    <mergeCell ref="C22:C23"/>
    <mergeCell ref="D22:D23"/>
    <mergeCell ref="M22:M23"/>
    <mergeCell ref="B24:B25"/>
    <mergeCell ref="A24:A25"/>
    <mergeCell ref="A28:A29"/>
    <mergeCell ref="B28:B29"/>
    <mergeCell ref="C28:C29"/>
    <mergeCell ref="D28:D29"/>
    <mergeCell ref="M28:M29"/>
    <mergeCell ref="C30:C31"/>
    <mergeCell ref="D30:D31"/>
    <mergeCell ref="M30:M31"/>
    <mergeCell ref="N30:N31"/>
    <mergeCell ref="P26:P27"/>
    <mergeCell ref="O28:O29"/>
    <mergeCell ref="P28:P29"/>
    <mergeCell ref="P30:P31"/>
    <mergeCell ref="N26:N27"/>
    <mergeCell ref="N28:N29"/>
    <mergeCell ref="O32:O33"/>
    <mergeCell ref="P32:P33"/>
    <mergeCell ref="A30:A31"/>
    <mergeCell ref="A32:A33"/>
    <mergeCell ref="B32:B33"/>
    <mergeCell ref="C32:C33"/>
    <mergeCell ref="D32:D33"/>
    <mergeCell ref="M32:M33"/>
    <mergeCell ref="N32:N33"/>
    <mergeCell ref="B30:B31"/>
  </mergeCells>
  <printOptions/>
  <pageMargins left="0.75" right="0.75" top="1" bottom="1" header="0.5" footer="0.5"/>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SlyWink</cp:lastModifiedBy>
  <cp:lastPrinted>2018-04-01T05:12:54Z</cp:lastPrinted>
  <dcterms:created xsi:type="dcterms:W3CDTF">1996-10-08T23:32:33Z</dcterms:created>
  <dcterms:modified xsi:type="dcterms:W3CDTF">2018-04-21T11:36:31Z</dcterms:modified>
  <cp:category/>
  <cp:version/>
  <cp:contentType/>
  <cp:contentStatus/>
</cp:coreProperties>
</file>