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120" windowWidth="9720" windowHeight="7320" activeTab="6"/>
  </bookViews>
  <sheets>
    <sheet name="Справочник" sheetId="1" r:id="rId1"/>
    <sheet name="Мандатная (список)" sheetId="2" r:id="rId2"/>
    <sheet name="Мандатная" sheetId="3" r:id="rId3"/>
    <sheet name="Сводный" sheetId="4" r:id="rId4"/>
    <sheet name="Квалификация" sheetId="5" r:id="rId5"/>
    <sheet name="Спринт" sheetId="6" r:id="rId6"/>
    <sheet name="Слалом" sheetId="7" r:id="rId7"/>
    <sheet name="Гонка" sheetId="8" r:id="rId8"/>
  </sheets>
  <definedNames>
    <definedName name="Время_проведения">'Справочник'!$C$4</definedName>
    <definedName name="Главный_секретарь">'Справочник'!$C$6</definedName>
    <definedName name="Главный_судья">'Справочник'!$C$5</definedName>
    <definedName name="Гонка">OFFSET('Гонка'!$A$10,0,0,COUNTA('Гонка'!$A$10:$A$110)*2,COUNTA('Гонка'!$A$9:$AX$9))</definedName>
    <definedName name="Квалификация" localSheetId="5">OFFSET('Спринт'!$A$10,0,0,COUNTA('Спринт'!$A$10:$A$48)*2,COUNTA('Спринт'!$A$9:$AW$9))</definedName>
    <definedName name="Квалификация">OFFSET('Квалификация'!$A$10,0,0,COUNTA('Квалификация'!$A$10:$A$110)*2,COUNTA('Квалификация'!$A$9:$AY$9))</definedName>
    <definedName name="Класс_судов">'Справочник'!$C$2</definedName>
    <definedName name="Место_проведения">'Справочник'!$C$3</definedName>
    <definedName name="Название_мероприятия">'Справочник'!$C$1</definedName>
    <definedName name="Слалом">OFFSET('Слалом'!#REF!,0,0,COUNTA('Слалом'!$A$10:$A$94)*2,COUNTA('Слалом'!$A$9:$AQ$9))</definedName>
    <definedName name="Список">OFFSET('Мандатная'!$A$10,0,0,COUNTA('Мандатная'!$A$10:$A$99)*6,COUNTA('Мандатная'!$A$9:$AY$9))</definedName>
    <definedName name="Список_классов_судов">OFFSET('Справочник'!$C$20,0,0,COUNTA('Справочник'!$C$20:$C$29),1)</definedName>
    <definedName name="Список_мероприятий">OFFSET('Справочник'!$C$9,0,0,COUNTA('Справочник'!$C$9:$C$17),1)</definedName>
    <definedName name="Спринт">OFFSET('Спринт'!$A$10,0,0,COUNTA('Спринт'!$A$10:$A$111)*2,COUNTA('Спринт'!$A$9:$AW$9))</definedName>
  </definedNames>
  <calcPr fullCalcOnLoad="1"/>
</workbook>
</file>

<file path=xl/sharedStrings.xml><?xml version="1.0" encoding="utf-8"?>
<sst xmlns="http://schemas.openxmlformats.org/spreadsheetml/2006/main" count="185" uniqueCount="85">
  <si>
    <t>В1</t>
  </si>
  <si>
    <t>В2</t>
  </si>
  <si>
    <t>В3</t>
  </si>
  <si>
    <t>В4</t>
  </si>
  <si>
    <t>В5</t>
  </si>
  <si>
    <t>В6</t>
  </si>
  <si>
    <t>В7</t>
  </si>
  <si>
    <t>В8</t>
  </si>
  <si>
    <t>В9</t>
  </si>
  <si>
    <t>В10</t>
  </si>
  <si>
    <t>№ экипажа</t>
  </si>
  <si>
    <t>Команда</t>
  </si>
  <si>
    <t>Участники</t>
  </si>
  <si>
    <t>Время старта</t>
  </si>
  <si>
    <t>Время финиша</t>
  </si>
  <si>
    <t>Время на дистанции</t>
  </si>
  <si>
    <t>Сумма штрафов</t>
  </si>
  <si>
    <t>Результат</t>
  </si>
  <si>
    <t>Результат лучшей попытки</t>
  </si>
  <si>
    <t>Место (авт.)</t>
  </si>
  <si>
    <t>Место</t>
  </si>
  <si>
    <t>Год рожд.</t>
  </si>
  <si>
    <t>Разряд</t>
  </si>
  <si>
    <t>Мандатная комиссия</t>
  </si>
  <si>
    <t>Главный судья</t>
  </si>
  <si>
    <t>Сводный протокол результатов</t>
  </si>
  <si>
    <t>Сумма мест</t>
  </si>
  <si>
    <t>Упраж-нение</t>
  </si>
  <si>
    <t>Штраф старта</t>
  </si>
  <si>
    <t>Возрост-ная группа</t>
  </si>
  <si>
    <t>В1 (суммарный штраф)</t>
  </si>
  <si>
    <t>В2 (суммарный штраф)</t>
  </si>
  <si>
    <t>Протокол результатов</t>
  </si>
  <si>
    <t>Место проведения:</t>
  </si>
  <si>
    <t>Время проведения:</t>
  </si>
  <si>
    <t>Главный секретарь</t>
  </si>
  <si>
    <t>"УТВЕРЖДАЮ"</t>
  </si>
  <si>
    <t>"___" _____________ 2012 г.</t>
  </si>
  <si>
    <t>Дисциплина "Многоборье"</t>
  </si>
  <si>
    <t>Дисциплина "Слалом"</t>
  </si>
  <si>
    <t>место</t>
  </si>
  <si>
    <t>Дисциплина "Длинная гонка"</t>
  </si>
  <si>
    <t>Дисциплина "Параллельный спринт"</t>
  </si>
  <si>
    <t>Квалификационный заезд</t>
  </si>
  <si>
    <t>Очки</t>
  </si>
  <si>
    <t>Сумма очков</t>
  </si>
  <si>
    <t>очки</t>
  </si>
  <si>
    <t>Класс судов:</t>
  </si>
  <si>
    <t>Список мероприятий</t>
  </si>
  <si>
    <t>Список классов судов</t>
  </si>
  <si>
    <t>Мероприятие:</t>
  </si>
  <si>
    <t>Видимость и защита  листов</t>
  </si>
  <si>
    <t>Открыть листы:</t>
  </si>
  <si>
    <t>Cнять защиту листов:</t>
  </si>
  <si>
    <t>г. Барнаул</t>
  </si>
  <si>
    <t>р. Лосиха, Алтайский край</t>
  </si>
  <si>
    <t>КМС</t>
  </si>
  <si>
    <t>б/р</t>
  </si>
  <si>
    <t>"Касатки"</t>
  </si>
  <si>
    <t>г. Бийск</t>
  </si>
  <si>
    <t>Орехова Анастасия Андреевна</t>
  </si>
  <si>
    <t>Неустроева Мария Александровна</t>
  </si>
  <si>
    <t>Соколова Виктория Евгеньевна</t>
  </si>
  <si>
    <t>ТК АГАУ "Вертикаль"</t>
  </si>
  <si>
    <t>Занина Юлия Николаевна</t>
  </si>
  <si>
    <t>Краевые лично-командные соревнования  по рафтингу и гребному слалому «Лосиные игры 2014»</t>
  </si>
  <si>
    <t>Табакаев В.А.</t>
  </si>
  <si>
    <t>К1</t>
  </si>
  <si>
    <t>Краевые лично-командные соревнования  по рафтингу и гребному слалому «Лосиные игры 2015»</t>
  </si>
  <si>
    <t>18-19 апреля 2015 г.</t>
  </si>
  <si>
    <t>R4 М</t>
  </si>
  <si>
    <t>R6 М</t>
  </si>
  <si>
    <t>R4 Ж</t>
  </si>
  <si>
    <t>R6 Ж</t>
  </si>
  <si>
    <t>Воронина Анастасия Игоревна</t>
  </si>
  <si>
    <t>К2 М</t>
  </si>
  <si>
    <t>"Скат"</t>
  </si>
  <si>
    <t>К2 Ж</t>
  </si>
  <si>
    <t>Старыгина Ольга Владимировна</t>
  </si>
  <si>
    <t>Штерцер Мария Николаевна</t>
  </si>
  <si>
    <t>Щелкунова Анна Александровна</t>
  </si>
  <si>
    <t>В11</t>
  </si>
  <si>
    <t>Дудник А.В.</t>
  </si>
  <si>
    <t>2015 г.</t>
  </si>
  <si>
    <t>2015"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</si>
</sst>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h:mm:ss;@"/>
    <numFmt numFmtId="190" formatCode="h:mm:ss.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F400]h:mm:ss\ AM/PM"/>
    <numFmt numFmtId="196" formatCode="h:mm;@"/>
    <numFmt numFmtId="197" formatCode="[$-409]h:mm\ AM/PM;@"/>
    <numFmt numFmtId="198" formatCode="mm:ss.0;@"/>
    <numFmt numFmtId="199" formatCode="dd/mm/yy\ h:mm;@"/>
    <numFmt numFmtId="200" formatCode="dd/mm/yy;@"/>
    <numFmt numFmtId="201" formatCode="d/m/yyyy;@"/>
    <numFmt numFmtId="202" formatCode="mmm/yyyy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54" applyProtection="1">
      <alignment/>
      <protection hidden="1"/>
    </xf>
    <xf numFmtId="0" fontId="6" fillId="0" borderId="0" xfId="54" applyFont="1" applyBorder="1" applyProtection="1">
      <alignment/>
      <protection hidden="1"/>
    </xf>
    <xf numFmtId="0" fontId="6" fillId="0" borderId="0" xfId="54" applyFont="1" applyProtection="1">
      <alignment/>
      <protection hidden="1"/>
    </xf>
    <xf numFmtId="0" fontId="6" fillId="0" borderId="0" xfId="54" applyFon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3" fillId="0" borderId="0" xfId="54" applyAlignment="1" applyProtection="1">
      <alignment horizontal="center"/>
      <protection hidden="1"/>
    </xf>
    <xf numFmtId="0" fontId="3" fillId="0" borderId="0" xfId="54" applyFont="1" applyProtection="1">
      <alignment/>
      <protection hidden="1"/>
    </xf>
    <xf numFmtId="0" fontId="3" fillId="0" borderId="0" xfId="54" applyFont="1" applyAlignment="1" applyProtection="1">
      <alignment/>
      <protection hidden="1"/>
    </xf>
    <xf numFmtId="0" fontId="3" fillId="0" borderId="0" xfId="54" applyAlignment="1" applyProtection="1">
      <alignment/>
      <protection hidden="1"/>
    </xf>
    <xf numFmtId="0" fontId="3" fillId="0" borderId="0" xfId="54" applyFont="1" applyAlignment="1" applyProtection="1">
      <alignment horizontal="left"/>
      <protection hidden="1"/>
    </xf>
    <xf numFmtId="0" fontId="3" fillId="0" borderId="0" xfId="54" applyAlignment="1" applyProtection="1">
      <alignment horizontal="left"/>
      <protection hidden="1"/>
    </xf>
    <xf numFmtId="0" fontId="3" fillId="0" borderId="10" xfId="54" applyBorder="1" applyAlignment="1" applyProtection="1">
      <alignment horizontal="center" vertical="center" wrapText="1"/>
      <protection hidden="1"/>
    </xf>
    <xf numFmtId="0" fontId="3" fillId="0" borderId="10" xfId="54" applyFont="1" applyBorder="1" applyAlignment="1" applyProtection="1">
      <alignment horizontal="center" vertical="center" wrapText="1"/>
      <protection hidden="1"/>
    </xf>
    <xf numFmtId="0" fontId="3" fillId="0" borderId="10" xfId="54" applyBorder="1" applyAlignment="1" applyProtection="1">
      <alignment horizontal="left" vertical="top" wrapText="1"/>
      <protection hidden="1"/>
    </xf>
    <xf numFmtId="0" fontId="6" fillId="0" borderId="0" xfId="54" applyFont="1" applyAlignment="1" applyProtection="1">
      <alignment horizontal="center"/>
      <protection hidden="1"/>
    </xf>
    <xf numFmtId="0" fontId="3" fillId="0" borderId="0" xfId="54" applyBorder="1" applyAlignment="1" applyProtection="1">
      <alignment/>
      <protection hidden="1"/>
    </xf>
    <xf numFmtId="0" fontId="3" fillId="0" borderId="0" xfId="54" applyFont="1" applyBorder="1" applyAlignment="1" applyProtection="1">
      <alignment/>
      <protection hidden="1"/>
    </xf>
    <xf numFmtId="0" fontId="3" fillId="0" borderId="11" xfId="54" applyFont="1" applyBorder="1" applyAlignment="1" applyProtection="1">
      <alignment/>
      <protection hidden="1"/>
    </xf>
    <xf numFmtId="0" fontId="3" fillId="0" borderId="11" xfId="54" applyBorder="1" applyAlignment="1" applyProtection="1">
      <alignment/>
      <protection hidden="1"/>
    </xf>
    <xf numFmtId="0" fontId="3" fillId="0" borderId="0" xfId="54" applyBorder="1" applyProtection="1">
      <alignment/>
      <protection hidden="1"/>
    </xf>
    <xf numFmtId="0" fontId="3" fillId="0" borderId="0" xfId="54" applyBorder="1" applyAlignment="1" applyProtection="1">
      <alignment horizontal="left"/>
      <protection hidden="1"/>
    </xf>
    <xf numFmtId="0" fontId="3" fillId="0" borderId="10" xfId="53" applyFont="1" applyFill="1" applyBorder="1" applyAlignment="1" applyProtection="1">
      <alignment horizontal="center" vertical="center" wrapText="1"/>
      <protection hidden="1"/>
    </xf>
    <xf numFmtId="0" fontId="3" fillId="0" borderId="0" xfId="53" applyProtection="1">
      <alignment/>
      <protection hidden="1"/>
    </xf>
    <xf numFmtId="0" fontId="3" fillId="0" borderId="0" xfId="54" applyBorder="1" applyAlignment="1" applyProtection="1">
      <alignment horizontal="left" vertical="top" wrapText="1"/>
      <protection hidden="1"/>
    </xf>
    <xf numFmtId="0" fontId="3" fillId="0" borderId="0" xfId="54" applyFont="1" applyFill="1" applyBorder="1" applyAlignment="1" applyProtection="1">
      <alignment horizontal="center" vertical="top" wrapText="1"/>
      <protection hidden="1"/>
    </xf>
    <xf numFmtId="0" fontId="3" fillId="0" borderId="0" xfId="53" applyBorder="1" applyAlignment="1" applyProtection="1">
      <alignment horizontal="center" vertical="top" wrapText="1"/>
      <protection hidden="1"/>
    </xf>
    <xf numFmtId="0" fontId="3" fillId="0" borderId="0" xfId="53" applyNumberFormat="1" applyBorder="1" applyAlignment="1" applyProtection="1">
      <alignment horizontal="center" vertical="top" wrapText="1"/>
      <protection hidden="1"/>
    </xf>
    <xf numFmtId="0" fontId="3" fillId="0" borderId="0" xfId="53" applyNumberFormat="1" applyBorder="1" applyAlignment="1" applyProtection="1">
      <alignment horizontal="center" vertical="center" wrapText="1"/>
      <protection hidden="1"/>
    </xf>
    <xf numFmtId="0" fontId="3" fillId="0" borderId="0" xfId="53" applyBorder="1" applyAlignment="1" applyProtection="1">
      <alignment horizontal="center" vertical="center" wrapText="1"/>
      <protection hidden="1"/>
    </xf>
    <xf numFmtId="0" fontId="3" fillId="0" borderId="0" xfId="53" applyFont="1" applyProtection="1">
      <alignment/>
      <protection hidden="1"/>
    </xf>
    <xf numFmtId="0" fontId="3" fillId="33" borderId="10" xfId="54" applyFont="1" applyFill="1" applyBorder="1" applyAlignment="1" applyProtection="1">
      <alignment horizontal="center" vertical="top" wrapText="1"/>
      <protection locked="0"/>
    </xf>
    <xf numFmtId="0" fontId="3" fillId="0" borderId="10" xfId="54" applyFont="1" applyFill="1" applyBorder="1" applyAlignment="1" applyProtection="1">
      <alignment horizontal="center" vertical="center" wrapText="1"/>
      <protection hidden="1"/>
    </xf>
    <xf numFmtId="0" fontId="6" fillId="0" borderId="10" xfId="54" applyFont="1" applyFill="1" applyBorder="1" applyAlignment="1" applyProtection="1">
      <alignment horizontal="center" vertical="center" wrapText="1"/>
      <protection hidden="1"/>
    </xf>
    <xf numFmtId="190" fontId="3" fillId="0" borderId="10" xfId="54" applyNumberFormat="1" applyFont="1" applyBorder="1" applyAlignment="1" applyProtection="1">
      <alignment vertical="top" wrapText="1"/>
      <protection hidden="1"/>
    </xf>
    <xf numFmtId="1" fontId="3" fillId="0" borderId="10" xfId="54" applyNumberFormat="1" applyFont="1" applyBorder="1" applyAlignment="1" applyProtection="1">
      <alignment horizontal="center" vertical="top" wrapText="1"/>
      <protection hidden="1"/>
    </xf>
    <xf numFmtId="0" fontId="3" fillId="33" borderId="10" xfId="54" applyFont="1" applyFill="1" applyBorder="1" applyAlignment="1" applyProtection="1">
      <alignment horizontal="center" vertical="center" wrapText="1"/>
      <protection hidden="1"/>
    </xf>
    <xf numFmtId="0" fontId="0" fillId="33" borderId="10" xfId="0" applyFont="1" applyFill="1" applyBorder="1" applyAlignment="1" applyProtection="1">
      <alignment horizontal="center" vertical="top"/>
      <protection locked="0"/>
    </xf>
    <xf numFmtId="190" fontId="0" fillId="33" borderId="10" xfId="0" applyNumberFormat="1" applyFont="1" applyFill="1" applyBorder="1" applyAlignment="1" applyProtection="1">
      <alignment vertical="top" wrapText="1"/>
      <protection locked="0"/>
    </xf>
    <xf numFmtId="0" fontId="6" fillId="33" borderId="10" xfId="54" applyFont="1" applyFill="1" applyBorder="1" applyAlignment="1" applyProtection="1">
      <alignment horizontal="center" vertical="center" wrapText="1"/>
      <protection hidden="1"/>
    </xf>
    <xf numFmtId="190" fontId="3" fillId="0" borderId="10" xfId="54" applyNumberFormat="1" applyBorder="1" applyAlignment="1" applyProtection="1">
      <alignment vertical="top" wrapText="1"/>
      <protection hidden="1"/>
    </xf>
    <xf numFmtId="0" fontId="3" fillId="34" borderId="10" xfId="54" applyFill="1" applyBorder="1" applyAlignment="1" applyProtection="1">
      <alignment horizontal="center" vertical="center" wrapText="1"/>
      <protection hidden="1"/>
    </xf>
    <xf numFmtId="0" fontId="3" fillId="34" borderId="10" xfId="54" applyFont="1" applyFill="1" applyBorder="1" applyAlignment="1" applyProtection="1">
      <alignment horizontal="center" vertical="center" wrapText="1"/>
      <protection hidden="1"/>
    </xf>
    <xf numFmtId="0" fontId="3" fillId="34" borderId="12" xfId="54" applyFont="1" applyFill="1" applyBorder="1" applyAlignment="1" applyProtection="1">
      <alignment horizontal="center" vertical="top" wrapText="1"/>
      <protection locked="0"/>
    </xf>
    <xf numFmtId="0" fontId="3" fillId="34" borderId="13" xfId="54" applyFont="1" applyFill="1" applyBorder="1" applyAlignment="1" applyProtection="1">
      <alignment horizontal="center" vertical="top" wrapText="1"/>
      <protection locked="0"/>
    </xf>
    <xf numFmtId="0" fontId="3" fillId="34" borderId="14" xfId="54" applyFont="1" applyFill="1" applyBorder="1" applyAlignment="1" applyProtection="1">
      <alignment horizontal="center" vertical="top" wrapText="1"/>
      <protection locked="0"/>
    </xf>
    <xf numFmtId="0" fontId="3" fillId="0" borderId="0" xfId="54" applyBorder="1" applyAlignment="1" applyProtection="1">
      <alignment horizontal="center"/>
      <protection hidden="1"/>
    </xf>
    <xf numFmtId="1" fontId="3" fillId="0" borderId="10" xfId="54" applyNumberFormat="1" applyBorder="1" applyAlignment="1" applyProtection="1">
      <alignment horizontal="center" vertical="top" wrapText="1"/>
      <protection hidden="1"/>
    </xf>
    <xf numFmtId="0" fontId="6" fillId="0" borderId="0" xfId="54" applyFont="1" applyAlignment="1" applyProtection="1">
      <alignment/>
      <protection hidden="1"/>
    </xf>
    <xf numFmtId="0" fontId="3" fillId="34" borderId="0" xfId="54" applyFont="1" applyFill="1" applyAlignment="1" applyProtection="1">
      <alignment/>
      <protection locked="0"/>
    </xf>
    <xf numFmtId="0" fontId="6" fillId="34" borderId="0" xfId="54" applyFont="1" applyFill="1" applyBorder="1" applyAlignment="1" applyProtection="1">
      <alignment/>
      <protection locked="0"/>
    </xf>
    <xf numFmtId="0" fontId="3" fillId="34" borderId="12" xfId="54" applyFont="1" applyFill="1" applyBorder="1" applyAlignment="1" applyProtection="1">
      <alignment vertical="top" wrapText="1"/>
      <protection locked="0"/>
    </xf>
    <xf numFmtId="0" fontId="3" fillId="34" borderId="13" xfId="54" applyFont="1" applyFill="1" applyBorder="1" applyAlignment="1" applyProtection="1">
      <alignment vertical="top" wrapText="1"/>
      <protection locked="0"/>
    </xf>
    <xf numFmtId="0" fontId="3" fillId="34" borderId="14" xfId="54" applyFont="1" applyFill="1" applyBorder="1" applyAlignment="1" applyProtection="1">
      <alignment vertical="top" wrapText="1"/>
      <protection locked="0"/>
    </xf>
    <xf numFmtId="0" fontId="3" fillId="0" borderId="11" xfId="53" applyBorder="1" applyProtection="1">
      <alignment/>
      <protection hidden="1"/>
    </xf>
    <xf numFmtId="0" fontId="3" fillId="0" borderId="0" xfId="53" applyFont="1" applyFill="1" applyProtection="1">
      <alignment/>
      <protection hidden="1"/>
    </xf>
    <xf numFmtId="0" fontId="3" fillId="0" borderId="0" xfId="54" applyFont="1" applyFill="1" applyBorder="1" applyAlignment="1" applyProtection="1">
      <alignment vertical="top" wrapText="1"/>
      <protection locked="0"/>
    </xf>
    <xf numFmtId="49" fontId="6" fillId="0" borderId="0" xfId="54" applyNumberFormat="1" applyFont="1" applyAlignment="1" applyProtection="1">
      <alignment horizontal="center"/>
      <protection hidden="1"/>
    </xf>
    <xf numFmtId="49" fontId="3" fillId="0" borderId="0" xfId="54" applyNumberFormat="1" applyFont="1" applyAlignment="1" applyProtection="1">
      <alignment/>
      <protection hidden="1"/>
    </xf>
    <xf numFmtId="49" fontId="6" fillId="0" borderId="0" xfId="54" applyNumberFormat="1" applyFont="1" applyAlignment="1" applyProtection="1">
      <alignment/>
      <protection hidden="1"/>
    </xf>
    <xf numFmtId="49" fontId="3" fillId="0" borderId="0" xfId="53" applyNumberFormat="1" applyFont="1" applyAlignment="1" applyProtection="1">
      <alignment/>
      <protection hidden="1"/>
    </xf>
    <xf numFmtId="0" fontId="3" fillId="0" borderId="0" xfId="54" applyFont="1" applyAlignment="1" applyProtection="1">
      <alignment horizontal="center"/>
      <protection hidden="1"/>
    </xf>
    <xf numFmtId="0" fontId="3" fillId="33" borderId="0" xfId="54" applyFont="1" applyFill="1" applyBorder="1" applyAlignment="1" applyProtection="1">
      <alignment vertical="top"/>
      <protection locked="0"/>
    </xf>
    <xf numFmtId="49" fontId="3" fillId="0" borderId="0" xfId="54" applyNumberFormat="1" applyFont="1" applyAlignment="1" applyProtection="1">
      <alignment horizontal="center"/>
      <protection hidden="1"/>
    </xf>
    <xf numFmtId="0" fontId="3" fillId="0" borderId="10" xfId="53" applyNumberFormat="1" applyBorder="1" applyAlignment="1" applyProtection="1">
      <alignment horizontal="center" vertical="center" wrapText="1"/>
      <protection hidden="1"/>
    </xf>
    <xf numFmtId="0" fontId="3" fillId="0" borderId="10" xfId="53" applyBorder="1" applyAlignment="1" applyProtection="1">
      <alignment horizontal="center" vertical="center" wrapText="1"/>
      <protection hidden="1"/>
    </xf>
    <xf numFmtId="0" fontId="3" fillId="33" borderId="10" xfId="53" applyFill="1" applyBorder="1" applyAlignment="1" applyProtection="1">
      <alignment horizontal="center" vertical="center" wrapText="1"/>
      <protection locked="0"/>
    </xf>
    <xf numFmtId="49" fontId="6" fillId="0" borderId="0" xfId="53" applyNumberFormat="1" applyFont="1" applyAlignment="1" applyProtection="1">
      <alignment/>
      <protection hidden="1"/>
    </xf>
    <xf numFmtId="0" fontId="6" fillId="0" borderId="0" xfId="53" applyFont="1" applyFill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6" fillId="0" borderId="0" xfId="54" applyFont="1" applyFill="1" applyAlignment="1" applyProtection="1">
      <alignment/>
      <protection hidden="1"/>
    </xf>
    <xf numFmtId="0" fontId="3" fillId="0" borderId="0" xfId="54" applyFont="1" applyFill="1" applyAlignment="1" applyProtection="1">
      <alignment/>
      <protection hidden="1"/>
    </xf>
    <xf numFmtId="0" fontId="6" fillId="0" borderId="0" xfId="54" applyFont="1" applyFill="1" applyBorder="1" applyAlignment="1" applyProtection="1">
      <alignment/>
      <protection hidden="1"/>
    </xf>
    <xf numFmtId="0" fontId="3" fillId="0" borderId="0" xfId="54" applyFont="1" applyFill="1" applyBorder="1" applyAlignment="1" applyProtection="1">
      <alignment vertical="top"/>
      <protection hidden="1"/>
    </xf>
    <xf numFmtId="0" fontId="3" fillId="0" borderId="0" xfId="54" applyFont="1" applyFill="1" applyBorder="1" applyAlignment="1" applyProtection="1">
      <alignment vertical="top" wrapText="1"/>
      <protection hidden="1"/>
    </xf>
    <xf numFmtId="0" fontId="0" fillId="0" borderId="0" xfId="0" applyFill="1" applyAlignment="1" applyProtection="1">
      <alignment/>
      <protection hidden="1"/>
    </xf>
    <xf numFmtId="0" fontId="6" fillId="0" borderId="0" xfId="54" applyFont="1" applyFill="1" applyBorder="1" applyProtection="1">
      <alignment/>
      <protection hidden="1"/>
    </xf>
    <xf numFmtId="0" fontId="6" fillId="0" borderId="0" xfId="54" applyFont="1" applyFill="1" applyProtection="1">
      <alignment/>
      <protection hidden="1"/>
    </xf>
    <xf numFmtId="0" fontId="6" fillId="0" borderId="0" xfId="54" applyFont="1" applyFill="1" applyBorder="1" applyAlignment="1" applyProtection="1">
      <alignment horizontal="center"/>
      <protection hidden="1"/>
    </xf>
    <xf numFmtId="0" fontId="3" fillId="0" borderId="0" xfId="54" applyFill="1" applyProtection="1">
      <alignment/>
      <protection hidden="1"/>
    </xf>
    <xf numFmtId="0" fontId="3" fillId="0" borderId="0" xfId="54" applyFill="1" applyAlignment="1" applyProtection="1">
      <alignment horizontal="center"/>
      <protection hidden="1"/>
    </xf>
    <xf numFmtId="0" fontId="3" fillId="0" borderId="0" xfId="54" applyFont="1" applyFill="1" applyProtection="1">
      <alignment/>
      <protection hidden="1"/>
    </xf>
    <xf numFmtId="0" fontId="3" fillId="0" borderId="0" xfId="54" applyFont="1" applyFill="1" applyAlignment="1" applyProtection="1">
      <alignment horizontal="left"/>
      <protection hidden="1"/>
    </xf>
    <xf numFmtId="0" fontId="3" fillId="0" borderId="0" xfId="54" applyFill="1" applyAlignment="1" applyProtection="1">
      <alignment horizontal="left"/>
      <protection hidden="1"/>
    </xf>
    <xf numFmtId="0" fontId="3" fillId="0" borderId="10" xfId="54" applyFill="1" applyBorder="1" applyAlignment="1" applyProtection="1">
      <alignment horizontal="center" vertical="center" wrapText="1"/>
      <protection hidden="1"/>
    </xf>
    <xf numFmtId="0" fontId="3" fillId="35" borderId="0" xfId="54" applyFill="1" applyProtection="1">
      <alignment/>
      <protection hidden="1"/>
    </xf>
    <xf numFmtId="0" fontId="3" fillId="35" borderId="0" xfId="54" applyFill="1" applyAlignment="1" applyProtection="1">
      <alignment horizontal="center"/>
      <protection hidden="1"/>
    </xf>
    <xf numFmtId="0" fontId="3" fillId="0" borderId="13" xfId="54" applyFill="1" applyBorder="1" applyAlignment="1" applyProtection="1">
      <alignment horizontal="center" vertical="top" wrapText="1"/>
      <protection hidden="1"/>
    </xf>
    <xf numFmtId="0" fontId="3" fillId="0" borderId="14" xfId="54" applyFill="1" applyBorder="1" applyAlignment="1" applyProtection="1">
      <alignment horizontal="center" vertical="top" wrapText="1"/>
      <protection hidden="1"/>
    </xf>
    <xf numFmtId="0" fontId="8" fillId="0" borderId="0" xfId="55" applyFont="1" applyProtection="1">
      <alignment/>
      <protection hidden="1"/>
    </xf>
    <xf numFmtId="0" fontId="9" fillId="0" borderId="0" xfId="55" applyFont="1" applyAlignment="1" applyProtection="1">
      <alignment/>
      <protection hidden="1"/>
    </xf>
    <xf numFmtId="0" fontId="0" fillId="34" borderId="18" xfId="0" applyFill="1" applyBorder="1" applyAlignment="1" applyProtection="1">
      <alignment/>
      <protection locked="0"/>
    </xf>
    <xf numFmtId="0" fontId="0" fillId="34" borderId="19" xfId="0" applyFill="1" applyBorder="1" applyAlignment="1" applyProtection="1">
      <alignment/>
      <protection locked="0"/>
    </xf>
    <xf numFmtId="0" fontId="0" fillId="34" borderId="20" xfId="0" applyFill="1" applyBorder="1" applyAlignment="1" applyProtection="1">
      <alignment/>
      <protection locked="0"/>
    </xf>
    <xf numFmtId="0" fontId="0" fillId="34" borderId="19" xfId="0" applyFill="1" applyBorder="1" applyAlignment="1" applyProtection="1">
      <alignment/>
      <protection locked="0"/>
    </xf>
    <xf numFmtId="0" fontId="0" fillId="34" borderId="20" xfId="0" applyFill="1" applyBorder="1" applyAlignment="1" applyProtection="1">
      <alignment/>
      <protection locked="0"/>
    </xf>
    <xf numFmtId="0" fontId="0" fillId="34" borderId="21" xfId="0" applyFont="1" applyFill="1" applyBorder="1" applyAlignment="1" applyProtection="1">
      <alignment/>
      <protection locked="0"/>
    </xf>
    <xf numFmtId="190" fontId="0" fillId="33" borderId="10" xfId="0" applyNumberFormat="1" applyFill="1" applyBorder="1" applyAlignment="1" applyProtection="1">
      <alignment vertical="top" wrapText="1"/>
      <protection locked="0"/>
    </xf>
    <xf numFmtId="0" fontId="7" fillId="0" borderId="22" xfId="0" applyFont="1" applyBorder="1" applyAlignment="1" applyProtection="1">
      <alignment horizontal="center"/>
      <protection hidden="1"/>
    </xf>
    <xf numFmtId="0" fontId="7" fillId="0" borderId="23" xfId="0" applyFont="1" applyBorder="1" applyAlignment="1" applyProtection="1">
      <alignment horizontal="center"/>
      <protection hidden="1"/>
    </xf>
    <xf numFmtId="0" fontId="3" fillId="0" borderId="12" xfId="54" applyFont="1" applyFill="1" applyBorder="1" applyAlignment="1" applyProtection="1">
      <alignment horizontal="center" vertical="top" wrapText="1"/>
      <protection hidden="1"/>
    </xf>
    <xf numFmtId="0" fontId="3" fillId="0" borderId="13" xfId="54" applyFont="1" applyFill="1" applyBorder="1" applyAlignment="1" applyProtection="1">
      <alignment horizontal="center" vertical="top" wrapText="1"/>
      <protection hidden="1"/>
    </xf>
    <xf numFmtId="0" fontId="3" fillId="0" borderId="12" xfId="54" applyFont="1" applyFill="1" applyBorder="1" applyAlignment="1" applyProtection="1">
      <alignment vertical="top" wrapText="1"/>
      <protection hidden="1"/>
    </xf>
    <xf numFmtId="0" fontId="3" fillId="0" borderId="13" xfId="54" applyFont="1" applyFill="1" applyBorder="1" applyAlignment="1" applyProtection="1">
      <alignment vertical="top" wrapText="1"/>
      <protection hidden="1"/>
    </xf>
    <xf numFmtId="0" fontId="3" fillId="0" borderId="14" xfId="54" applyFont="1" applyFill="1" applyBorder="1" applyAlignment="1" applyProtection="1">
      <alignment vertical="top" wrapText="1"/>
      <protection hidden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33" borderId="10" xfId="54" applyFont="1" applyFill="1" applyBorder="1" applyAlignment="1" applyProtection="1">
      <alignment horizontal="center" vertical="center" wrapText="1"/>
      <protection hidden="1"/>
    </xf>
    <xf numFmtId="0" fontId="3" fillId="0" borderId="10" xfId="54" applyFont="1" applyBorder="1" applyAlignment="1" applyProtection="1">
      <alignment horizontal="center" vertical="center" wrapText="1"/>
      <protection hidden="1"/>
    </xf>
    <xf numFmtId="0" fontId="3" fillId="0" borderId="10" xfId="53" applyFont="1" applyBorder="1" applyAlignment="1" applyProtection="1">
      <alignment horizontal="center" vertical="center" wrapText="1"/>
      <protection hidden="1"/>
    </xf>
    <xf numFmtId="0" fontId="3" fillId="0" borderId="10" xfId="53" applyFont="1" applyFill="1" applyBorder="1" applyAlignment="1" applyProtection="1">
      <alignment horizontal="center" vertical="center" wrapText="1"/>
      <protection hidden="1"/>
    </xf>
    <xf numFmtId="0" fontId="6" fillId="33" borderId="10" xfId="53" applyFont="1" applyFill="1" applyBorder="1" applyAlignment="1" applyProtection="1">
      <alignment horizontal="center" vertical="center" wrapText="1"/>
      <protection hidden="1"/>
    </xf>
    <xf numFmtId="49" fontId="6" fillId="0" borderId="0" xfId="54" applyNumberFormat="1" applyFont="1" applyAlignment="1" applyProtection="1">
      <alignment horizontal="center"/>
      <protection hidden="1"/>
    </xf>
    <xf numFmtId="0" fontId="6" fillId="0" borderId="10" xfId="53" applyFont="1" applyFill="1" applyBorder="1" applyAlignment="1" applyProtection="1">
      <alignment horizontal="center" vertical="center" wrapText="1"/>
      <protection hidden="1"/>
    </xf>
    <xf numFmtId="0" fontId="3" fillId="0" borderId="10" xfId="54" applyBorder="1" applyAlignment="1" applyProtection="1">
      <alignment horizontal="left" vertical="top" wrapText="1"/>
      <protection hidden="1"/>
    </xf>
    <xf numFmtId="190" fontId="3" fillId="0" borderId="10" xfId="54" applyNumberFormat="1" applyFont="1" applyBorder="1" applyAlignment="1" applyProtection="1">
      <alignment horizontal="center" vertical="center" wrapText="1"/>
      <protection hidden="1"/>
    </xf>
    <xf numFmtId="0" fontId="3" fillId="0" borderId="10" xfId="54" applyBorder="1" applyAlignment="1" applyProtection="1">
      <alignment horizontal="center" vertical="top" wrapText="1"/>
      <protection hidden="1"/>
    </xf>
    <xf numFmtId="0" fontId="3" fillId="33" borderId="10" xfId="54" applyFont="1" applyFill="1" applyBorder="1" applyAlignment="1" applyProtection="1">
      <alignment horizontal="center" vertical="center" wrapText="1"/>
      <protection locked="0"/>
    </xf>
    <xf numFmtId="0" fontId="3" fillId="33" borderId="10" xfId="54" applyFont="1" applyFill="1" applyBorder="1" applyAlignment="1" applyProtection="1">
      <alignment horizontal="center" vertical="top" wrapText="1"/>
      <protection locked="0"/>
    </xf>
    <xf numFmtId="0" fontId="3" fillId="0" borderId="10" xfId="54" applyBorder="1" applyAlignment="1" applyProtection="1">
      <alignment horizontal="center" vertical="center" wrapText="1"/>
      <protection hidden="1"/>
    </xf>
    <xf numFmtId="190" fontId="3" fillId="0" borderId="10" xfId="54" applyNumberFormat="1" applyBorder="1" applyAlignment="1" applyProtection="1">
      <alignment horizontal="center" vertical="center" wrapText="1"/>
      <protection hidden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омандный зачёт, 2011" xfId="53"/>
    <cellStyle name="Обычный_Слалом, 2011" xfId="54"/>
    <cellStyle name="Обычный_Форма - Побед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31</xdr:row>
      <xdr:rowOff>28575</xdr:rowOff>
    </xdr:from>
    <xdr:to>
      <xdr:col>2</xdr:col>
      <xdr:colOff>152400</xdr:colOff>
      <xdr:row>31</xdr:row>
      <xdr:rowOff>152400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4914900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32</xdr:row>
      <xdr:rowOff>38100</xdr:rowOff>
    </xdr:from>
    <xdr:to>
      <xdr:col>2</xdr:col>
      <xdr:colOff>152400</xdr:colOff>
      <xdr:row>32</xdr:row>
      <xdr:rowOff>161925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5086350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104775</xdr:rowOff>
    </xdr:from>
    <xdr:to>
      <xdr:col>1</xdr:col>
      <xdr:colOff>1314450</xdr:colOff>
      <xdr:row>7</xdr:row>
      <xdr:rowOff>0</xdr:rowOff>
    </xdr:to>
    <xdr:pic>
      <xdr:nvPicPr>
        <xdr:cNvPr id="1" name="Picture 4" descr="логотип ФРР итог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04775"/>
          <a:ext cx="13049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104775</xdr:rowOff>
    </xdr:from>
    <xdr:to>
      <xdr:col>1</xdr:col>
      <xdr:colOff>1314450</xdr:colOff>
      <xdr:row>7</xdr:row>
      <xdr:rowOff>0</xdr:rowOff>
    </xdr:to>
    <xdr:pic>
      <xdr:nvPicPr>
        <xdr:cNvPr id="1" name="Picture 4" descr="логотип ФРР итог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04775"/>
          <a:ext cx="13049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104775</xdr:rowOff>
    </xdr:from>
    <xdr:to>
      <xdr:col>1</xdr:col>
      <xdr:colOff>1314450</xdr:colOff>
      <xdr:row>7</xdr:row>
      <xdr:rowOff>0</xdr:rowOff>
    </xdr:to>
    <xdr:pic>
      <xdr:nvPicPr>
        <xdr:cNvPr id="1" name="Picture 4" descr="логотип ФРР итог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04775"/>
          <a:ext cx="13049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104775</xdr:rowOff>
    </xdr:from>
    <xdr:to>
      <xdr:col>1</xdr:col>
      <xdr:colOff>1314450</xdr:colOff>
      <xdr:row>7</xdr:row>
      <xdr:rowOff>0</xdr:rowOff>
    </xdr:to>
    <xdr:pic>
      <xdr:nvPicPr>
        <xdr:cNvPr id="1" name="Picture 4" descr="логотип ФРР итог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04775"/>
          <a:ext cx="13049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104775</xdr:rowOff>
    </xdr:from>
    <xdr:to>
      <xdr:col>1</xdr:col>
      <xdr:colOff>1314450</xdr:colOff>
      <xdr:row>7</xdr:row>
      <xdr:rowOff>0</xdr:rowOff>
    </xdr:to>
    <xdr:pic>
      <xdr:nvPicPr>
        <xdr:cNvPr id="1" name="Picture 4" descr="логотип ФРР итог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04775"/>
          <a:ext cx="13049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B1:C33"/>
  <sheetViews>
    <sheetView zoomScalePageLayoutView="0" workbookViewId="0" topLeftCell="B1">
      <selection activeCell="C5" sqref="C5:C6"/>
    </sheetView>
  </sheetViews>
  <sheetFormatPr defaultColWidth="9.140625" defaultRowHeight="12.75"/>
  <cols>
    <col min="1" max="1" width="3.7109375" style="5" customWidth="1"/>
    <col min="2" max="2" width="19.8515625" style="5" bestFit="1" customWidth="1"/>
    <col min="3" max="3" width="88.140625" style="5" bestFit="1" customWidth="1"/>
    <col min="4" max="16384" width="9.140625" style="5" customWidth="1"/>
  </cols>
  <sheetData>
    <row r="1" spans="2:3" ht="12.75">
      <c r="B1" s="69" t="s">
        <v>50</v>
      </c>
      <c r="C1" s="50" t="s">
        <v>65</v>
      </c>
    </row>
    <row r="2" spans="2:3" ht="12.75">
      <c r="B2" s="69" t="s">
        <v>47</v>
      </c>
      <c r="C2" s="49" t="s">
        <v>77</v>
      </c>
    </row>
    <row r="3" spans="2:3" ht="12.75">
      <c r="B3" s="3" t="s">
        <v>33</v>
      </c>
      <c r="C3" s="49" t="s">
        <v>55</v>
      </c>
    </row>
    <row r="4" spans="2:3" ht="12.75">
      <c r="B4" s="3" t="s">
        <v>34</v>
      </c>
      <c r="C4" s="49" t="s">
        <v>69</v>
      </c>
    </row>
    <row r="5" spans="2:3" ht="12.75">
      <c r="B5" s="67" t="s">
        <v>24</v>
      </c>
      <c r="C5" s="62" t="s">
        <v>82</v>
      </c>
    </row>
    <row r="6" spans="2:3" ht="12.75">
      <c r="B6" s="68" t="s">
        <v>35</v>
      </c>
      <c r="C6" s="62" t="s">
        <v>66</v>
      </c>
    </row>
    <row r="7" ht="12.75" thickBot="1"/>
    <row r="8" spans="2:3" ht="13.5" thickBot="1">
      <c r="B8" s="101" t="s">
        <v>48</v>
      </c>
      <c r="C8" s="102"/>
    </row>
    <row r="9" spans="2:3" ht="12">
      <c r="B9" s="72">
        <v>1</v>
      </c>
      <c r="C9" s="99" t="s">
        <v>68</v>
      </c>
    </row>
    <row r="10" spans="2:3" ht="12">
      <c r="B10" s="70">
        <v>2</v>
      </c>
      <c r="C10" s="97"/>
    </row>
    <row r="11" spans="2:3" ht="12">
      <c r="B11" s="70">
        <v>3</v>
      </c>
      <c r="C11" s="97"/>
    </row>
    <row r="12" spans="2:3" ht="12">
      <c r="B12" s="70">
        <v>4</v>
      </c>
      <c r="C12" s="97"/>
    </row>
    <row r="13" spans="2:3" ht="12">
      <c r="B13" s="70">
        <v>5</v>
      </c>
      <c r="C13" s="97"/>
    </row>
    <row r="14" spans="2:3" ht="12">
      <c r="B14" s="70">
        <v>6</v>
      </c>
      <c r="C14" s="97"/>
    </row>
    <row r="15" spans="2:3" ht="12">
      <c r="B15" s="70">
        <v>7</v>
      </c>
      <c r="C15" s="97"/>
    </row>
    <row r="16" spans="2:3" ht="12">
      <c r="B16" s="70">
        <v>8</v>
      </c>
      <c r="C16" s="97"/>
    </row>
    <row r="17" spans="2:3" ht="12.75" thickBot="1">
      <c r="B17" s="71">
        <v>9</v>
      </c>
      <c r="C17" s="98"/>
    </row>
    <row r="18" ht="12.75" thickBot="1"/>
    <row r="19" spans="2:3" ht="13.5" thickBot="1">
      <c r="B19" s="101" t="s">
        <v>49</v>
      </c>
      <c r="C19" s="102"/>
    </row>
    <row r="20" spans="2:3" ht="12">
      <c r="B20" s="72">
        <v>1</v>
      </c>
      <c r="C20" s="94" t="s">
        <v>71</v>
      </c>
    </row>
    <row r="21" spans="2:3" ht="12">
      <c r="B21" s="70">
        <v>2</v>
      </c>
      <c r="C21" s="95" t="s">
        <v>70</v>
      </c>
    </row>
    <row r="22" spans="2:3" ht="12">
      <c r="B22" s="70">
        <v>3</v>
      </c>
      <c r="C22" s="95" t="s">
        <v>73</v>
      </c>
    </row>
    <row r="23" spans="2:3" ht="12">
      <c r="B23" s="70">
        <v>4</v>
      </c>
      <c r="C23" s="95" t="s">
        <v>72</v>
      </c>
    </row>
    <row r="24" spans="2:3" ht="12">
      <c r="B24" s="70">
        <v>5</v>
      </c>
      <c r="C24" s="95" t="s">
        <v>75</v>
      </c>
    </row>
    <row r="25" spans="2:3" ht="12">
      <c r="B25" s="70">
        <v>6</v>
      </c>
      <c r="C25" s="95" t="s">
        <v>77</v>
      </c>
    </row>
    <row r="26" spans="2:3" ht="12">
      <c r="B26" s="70">
        <v>7</v>
      </c>
      <c r="C26" s="95" t="s">
        <v>67</v>
      </c>
    </row>
    <row r="27" spans="2:3" ht="12">
      <c r="B27" s="70">
        <v>8</v>
      </c>
      <c r="C27" s="95"/>
    </row>
    <row r="28" spans="2:3" ht="12">
      <c r="B28" s="70">
        <v>9</v>
      </c>
      <c r="C28" s="95"/>
    </row>
    <row r="29" spans="2:3" ht="12.75" thickBot="1">
      <c r="B29" s="71">
        <v>10</v>
      </c>
      <c r="C29" s="96"/>
    </row>
    <row r="31" ht="13.5">
      <c r="B31" s="92" t="s">
        <v>51</v>
      </c>
    </row>
    <row r="32" ht="12.75">
      <c r="B32" s="93" t="s">
        <v>52</v>
      </c>
    </row>
    <row r="33" ht="12.75">
      <c r="B33" s="93" t="s">
        <v>53</v>
      </c>
    </row>
  </sheetData>
  <sheetProtection sheet="1" objects="1" scenarios="1"/>
  <mergeCells count="2">
    <mergeCell ref="B8:C8"/>
    <mergeCell ref="B19:C19"/>
  </mergeCells>
  <dataValidations count="2">
    <dataValidation type="list" allowBlank="1" showInputMessage="1" showErrorMessage="1" sqref="C2">
      <formula1>Список_классов_судов</formula1>
    </dataValidation>
    <dataValidation type="list" allowBlank="1" showInputMessage="1" showErrorMessage="1" sqref="C1">
      <formula1>Список_мероприятий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F34"/>
  <sheetViews>
    <sheetView zoomScalePageLayoutView="0" workbookViewId="0" topLeftCell="A1">
      <pane ySplit="9" topLeftCell="A16" activePane="bottomLeft" state="frozen"/>
      <selection pane="topLeft" activeCell="N9" sqref="N9:N32"/>
      <selection pane="bottomLeft" activeCell="C23" sqref="C23"/>
    </sheetView>
  </sheetViews>
  <sheetFormatPr defaultColWidth="9.140625" defaultRowHeight="12.75"/>
  <cols>
    <col min="1" max="1" width="8.140625" style="1" bestFit="1" customWidth="1"/>
    <col min="2" max="2" width="24.7109375" style="1" customWidth="1"/>
    <col min="3" max="3" width="35.7109375" style="1" customWidth="1"/>
    <col min="4" max="4" width="10.28125" style="1" customWidth="1"/>
    <col min="5" max="5" width="7.28125" style="6" bestFit="1" customWidth="1"/>
    <col min="6" max="6" width="9.7109375" style="1" bestFit="1" customWidth="1"/>
    <col min="7" max="16384" width="9.140625" style="5" customWidth="1"/>
  </cols>
  <sheetData>
    <row r="1" spans="1:5" ht="12.75">
      <c r="A1" s="5"/>
      <c r="B1" s="48" t="str">
        <f>Сводный!$C$1</f>
        <v>Краевые лично-командные соревнования  по рафтингу и гребному слалому «Лосиные игры 2014»</v>
      </c>
      <c r="C1" s="2"/>
      <c r="D1" s="3"/>
      <c r="E1" s="4"/>
    </row>
    <row r="2" spans="1:6" ht="12.75">
      <c r="A2" s="5"/>
      <c r="B2" s="3" t="s">
        <v>23</v>
      </c>
      <c r="F2" s="7"/>
    </row>
    <row r="3" spans="1:6" ht="12">
      <c r="A3" s="5"/>
      <c r="B3" s="5"/>
      <c r="C3" s="5"/>
      <c r="D3" s="5"/>
      <c r="E3" s="5"/>
      <c r="F3" s="5"/>
    </row>
    <row r="4" spans="1:6" ht="12.75">
      <c r="A4" s="5"/>
      <c r="B4" s="48" t="str">
        <f>Сводный!$C$4</f>
        <v>Класс судов: К2 Ж</v>
      </c>
      <c r="C4" s="5"/>
      <c r="D4" s="5"/>
      <c r="E4" s="5"/>
      <c r="F4" s="5"/>
    </row>
    <row r="5" spans="1:6" ht="12">
      <c r="A5" s="5"/>
      <c r="B5" s="5"/>
      <c r="C5" s="5"/>
      <c r="D5" s="5"/>
      <c r="E5" s="5"/>
      <c r="F5" s="5"/>
    </row>
    <row r="6" spans="1:6" ht="12">
      <c r="A6" s="5"/>
      <c r="B6" s="8" t="str">
        <f>Сводный!$C$6</f>
        <v>Место проведения: р. Лосиха, Алтайский край</v>
      </c>
      <c r="C6" s="5"/>
      <c r="D6" s="5"/>
      <c r="E6" s="5"/>
      <c r="F6" s="5"/>
    </row>
    <row r="7" spans="1:6" ht="12">
      <c r="A7" s="5"/>
      <c r="B7" s="8" t="str">
        <f>Сводный!$C$7</f>
        <v>Время проведения: 18-19 апреля 2015 г.</v>
      </c>
      <c r="C7" s="5"/>
      <c r="D7" s="5"/>
      <c r="E7" s="5"/>
      <c r="F7" s="5"/>
    </row>
    <row r="8" spans="1:6" ht="12">
      <c r="A8" s="10"/>
      <c r="B8" s="11"/>
      <c r="C8" s="11"/>
      <c r="D8" s="11"/>
      <c r="F8" s="11"/>
    </row>
    <row r="9" spans="1:6" ht="24.75">
      <c r="A9" s="41" t="s">
        <v>10</v>
      </c>
      <c r="B9" s="42" t="s">
        <v>11</v>
      </c>
      <c r="C9" s="42" t="s">
        <v>12</v>
      </c>
      <c r="D9" s="42" t="s">
        <v>21</v>
      </c>
      <c r="E9" s="42" t="s">
        <v>22</v>
      </c>
      <c r="F9" s="42" t="s">
        <v>29</v>
      </c>
    </row>
    <row r="10" spans="1:6" ht="12">
      <c r="A10" s="43">
        <v>246</v>
      </c>
      <c r="B10" s="51" t="s">
        <v>76</v>
      </c>
      <c r="C10" s="51" t="s">
        <v>61</v>
      </c>
      <c r="D10" s="43">
        <v>1996</v>
      </c>
      <c r="E10" s="43">
        <v>1</v>
      </c>
      <c r="F10" s="43"/>
    </row>
    <row r="11" spans="1:6" ht="12">
      <c r="A11" s="90" t="s">
        <v>77</v>
      </c>
      <c r="B11" s="52" t="s">
        <v>59</v>
      </c>
      <c r="C11" s="52" t="s">
        <v>60</v>
      </c>
      <c r="D11" s="44">
        <v>1997</v>
      </c>
      <c r="E11" s="44">
        <v>2</v>
      </c>
      <c r="F11" s="44"/>
    </row>
    <row r="12" spans="1:6" ht="12">
      <c r="A12" s="90"/>
      <c r="B12" s="52"/>
      <c r="C12" s="52"/>
      <c r="D12" s="44"/>
      <c r="E12" s="44"/>
      <c r="F12" s="44"/>
    </row>
    <row r="13" spans="1:6" ht="12">
      <c r="A13" s="90"/>
      <c r="B13" s="52"/>
      <c r="C13" s="52"/>
      <c r="D13" s="44"/>
      <c r="E13" s="44"/>
      <c r="F13" s="44"/>
    </row>
    <row r="14" spans="1:6" ht="12">
      <c r="A14" s="90"/>
      <c r="B14" s="52"/>
      <c r="C14" s="52"/>
      <c r="D14" s="44"/>
      <c r="E14" s="44"/>
      <c r="F14" s="44"/>
    </row>
    <row r="15" spans="1:6" ht="12">
      <c r="A15" s="91"/>
      <c r="B15" s="53"/>
      <c r="C15" s="53"/>
      <c r="D15" s="45"/>
      <c r="E15" s="45"/>
      <c r="F15" s="45"/>
    </row>
    <row r="16" spans="1:6" ht="12">
      <c r="A16" s="43">
        <v>216</v>
      </c>
      <c r="B16" s="51" t="s">
        <v>58</v>
      </c>
      <c r="C16" s="51" t="s">
        <v>74</v>
      </c>
      <c r="D16" s="43">
        <v>1998</v>
      </c>
      <c r="E16" s="43">
        <v>1</v>
      </c>
      <c r="F16" s="43"/>
    </row>
    <row r="17" spans="1:6" ht="12">
      <c r="A17" s="90" t="s">
        <v>77</v>
      </c>
      <c r="B17" s="52" t="s">
        <v>59</v>
      </c>
      <c r="C17" s="52" t="s">
        <v>62</v>
      </c>
      <c r="D17" s="44">
        <v>1980</v>
      </c>
      <c r="E17" s="44" t="s">
        <v>56</v>
      </c>
      <c r="F17" s="44"/>
    </row>
    <row r="18" spans="1:6" ht="12">
      <c r="A18" s="90"/>
      <c r="B18" s="52"/>
      <c r="C18" s="52"/>
      <c r="D18" s="44"/>
      <c r="E18" s="44"/>
      <c r="F18" s="44"/>
    </row>
    <row r="19" spans="1:6" ht="12">
      <c r="A19" s="90"/>
      <c r="B19" s="52"/>
      <c r="C19" s="52"/>
      <c r="D19" s="44"/>
      <c r="E19" s="44"/>
      <c r="F19" s="44"/>
    </row>
    <row r="20" spans="1:6" ht="12">
      <c r="A20" s="90"/>
      <c r="B20" s="52"/>
      <c r="C20" s="52"/>
      <c r="D20" s="44"/>
      <c r="E20" s="44"/>
      <c r="F20" s="44"/>
    </row>
    <row r="21" spans="1:6" ht="12">
      <c r="A21" s="91"/>
      <c r="B21" s="53"/>
      <c r="C21" s="53"/>
      <c r="D21" s="45"/>
      <c r="E21" s="45"/>
      <c r="F21" s="45"/>
    </row>
    <row r="22" spans="1:6" ht="12">
      <c r="A22" s="43">
        <v>237</v>
      </c>
      <c r="B22" s="51" t="s">
        <v>63</v>
      </c>
      <c r="C22" s="51" t="s">
        <v>64</v>
      </c>
      <c r="D22" s="43">
        <v>1994</v>
      </c>
      <c r="E22" s="43" t="s">
        <v>57</v>
      </c>
      <c r="F22" s="43"/>
    </row>
    <row r="23" spans="1:6" ht="12">
      <c r="A23" s="90" t="s">
        <v>77</v>
      </c>
      <c r="B23" s="52" t="s">
        <v>54</v>
      </c>
      <c r="C23" s="52" t="s">
        <v>78</v>
      </c>
      <c r="D23" s="44">
        <v>1994</v>
      </c>
      <c r="E23" s="44" t="s">
        <v>57</v>
      </c>
      <c r="F23" s="44"/>
    </row>
    <row r="24" spans="1:6" ht="12">
      <c r="A24" s="90"/>
      <c r="B24" s="52"/>
      <c r="C24" s="52"/>
      <c r="D24" s="44"/>
      <c r="E24" s="44"/>
      <c r="F24" s="44"/>
    </row>
    <row r="25" spans="1:6" ht="12">
      <c r="A25" s="90"/>
      <c r="B25" s="52"/>
      <c r="C25" s="52"/>
      <c r="D25" s="44"/>
      <c r="E25" s="44"/>
      <c r="F25" s="44"/>
    </row>
    <row r="26" spans="1:6" ht="12">
      <c r="A26" s="90"/>
      <c r="B26" s="52"/>
      <c r="C26" s="52"/>
      <c r="D26" s="44"/>
      <c r="E26" s="44"/>
      <c r="F26" s="44"/>
    </row>
    <row r="27" spans="1:6" ht="12">
      <c r="A27" s="91"/>
      <c r="B27" s="53"/>
      <c r="C27" s="53"/>
      <c r="D27" s="45"/>
      <c r="E27" s="45"/>
      <c r="F27" s="45"/>
    </row>
    <row r="28" spans="1:6" ht="12">
      <c r="A28" s="43">
        <v>222</v>
      </c>
      <c r="B28" s="51" t="s">
        <v>63</v>
      </c>
      <c r="C28" s="51" t="s">
        <v>79</v>
      </c>
      <c r="D28" s="43">
        <v>1996</v>
      </c>
      <c r="E28" s="43" t="s">
        <v>57</v>
      </c>
      <c r="F28" s="43"/>
    </row>
    <row r="29" spans="1:6" ht="12">
      <c r="A29" s="90" t="s">
        <v>77</v>
      </c>
      <c r="B29" s="52" t="s">
        <v>54</v>
      </c>
      <c r="C29" s="52" t="s">
        <v>80</v>
      </c>
      <c r="D29" s="44">
        <v>1995</v>
      </c>
      <c r="E29" s="44" t="s">
        <v>57</v>
      </c>
      <c r="F29" s="44"/>
    </row>
    <row r="30" spans="1:6" ht="12">
      <c r="A30" s="90"/>
      <c r="B30" s="52"/>
      <c r="C30" s="52"/>
      <c r="D30" s="44"/>
      <c r="E30" s="44"/>
      <c r="F30" s="44"/>
    </row>
    <row r="31" spans="1:6" ht="12">
      <c r="A31" s="90"/>
      <c r="B31" s="52"/>
      <c r="C31" s="52"/>
      <c r="D31" s="44"/>
      <c r="E31" s="44"/>
      <c r="F31" s="44"/>
    </row>
    <row r="32" spans="1:6" ht="12">
      <c r="A32" s="90"/>
      <c r="B32" s="52"/>
      <c r="C32" s="52"/>
      <c r="D32" s="44"/>
      <c r="E32" s="44"/>
      <c r="F32" s="44"/>
    </row>
    <row r="33" spans="1:6" ht="12">
      <c r="A33" s="91"/>
      <c r="B33" s="53"/>
      <c r="C33" s="53"/>
      <c r="D33" s="45"/>
      <c r="E33" s="45"/>
      <c r="F33" s="45"/>
    </row>
    <row r="34" spans="1:6" s="78" customFormat="1" ht="3" customHeight="1">
      <c r="A34" s="88"/>
      <c r="B34" s="88"/>
      <c r="C34" s="88"/>
      <c r="D34" s="88"/>
      <c r="E34" s="89"/>
      <c r="F34" s="88"/>
    </row>
  </sheetData>
  <sheetProtection/>
  <dataValidations count="1">
    <dataValidation type="list" allowBlank="1" showInputMessage="1" showErrorMessage="1" sqref="F28 F16 F10 F22">
      <formula1>"юноши,девушки,юниоры,юниорки"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F100"/>
  <sheetViews>
    <sheetView zoomScalePageLayoutView="0" workbookViewId="0" topLeftCell="A1">
      <pane ySplit="9" topLeftCell="A70" activePane="bottomLeft" state="frozen"/>
      <selection pane="topLeft" activeCell="N9" sqref="N9:N32"/>
      <selection pane="bottomLeft" activeCell="B88" sqref="B88:B93"/>
    </sheetView>
  </sheetViews>
  <sheetFormatPr defaultColWidth="9.140625" defaultRowHeight="12.75"/>
  <cols>
    <col min="1" max="1" width="8.140625" style="82" bestFit="1" customWidth="1"/>
    <col min="2" max="2" width="24.7109375" style="82" bestFit="1" customWidth="1"/>
    <col min="3" max="3" width="24.7109375" style="82" customWidth="1"/>
    <col min="4" max="4" width="6.57421875" style="82" bestFit="1" customWidth="1"/>
    <col min="5" max="5" width="7.28125" style="83" bestFit="1" customWidth="1"/>
    <col min="6" max="6" width="9.7109375" style="82" bestFit="1" customWidth="1"/>
    <col min="7" max="16384" width="9.140625" style="78" customWidth="1"/>
  </cols>
  <sheetData>
    <row r="1" spans="1:5" ht="12.75">
      <c r="A1" s="78"/>
      <c r="B1" s="73" t="str">
        <f>Сводный!$C$1</f>
        <v>Краевые лично-командные соревнования  по рафтингу и гребному слалому «Лосиные игры 2014»</v>
      </c>
      <c r="C1" s="79"/>
      <c r="D1" s="80"/>
      <c r="E1" s="81"/>
    </row>
    <row r="2" spans="1:6" ht="12.75">
      <c r="A2" s="78"/>
      <c r="B2" s="80" t="s">
        <v>23</v>
      </c>
      <c r="F2" s="84"/>
    </row>
    <row r="3" spans="1:6" ht="12">
      <c r="A3" s="78"/>
      <c r="B3" s="78"/>
      <c r="C3" s="78"/>
      <c r="D3" s="78"/>
      <c r="E3" s="78"/>
      <c r="F3" s="78"/>
    </row>
    <row r="4" spans="1:6" ht="12.75">
      <c r="A4" s="78"/>
      <c r="B4" s="73" t="str">
        <f>Сводный!$C$4</f>
        <v>Класс судов: К2 Ж</v>
      </c>
      <c r="C4" s="78"/>
      <c r="D4" s="78"/>
      <c r="E4" s="78"/>
      <c r="F4" s="78"/>
    </row>
    <row r="5" spans="1:6" ht="12">
      <c r="A5" s="78"/>
      <c r="B5" s="78"/>
      <c r="C5" s="78"/>
      <c r="D5" s="78"/>
      <c r="E5" s="78"/>
      <c r="F5" s="78"/>
    </row>
    <row r="6" spans="1:6" ht="12">
      <c r="A6" s="78"/>
      <c r="B6" s="74" t="str">
        <f>Сводный!$C$6</f>
        <v>Место проведения: р. Лосиха, Алтайский край</v>
      </c>
      <c r="C6" s="78"/>
      <c r="D6" s="78"/>
      <c r="E6" s="78"/>
      <c r="F6" s="78"/>
    </row>
    <row r="7" spans="1:6" ht="12">
      <c r="A7" s="78"/>
      <c r="B7" s="74" t="str">
        <f>Сводный!$C$7</f>
        <v>Время проведения: 18-19 апреля 2015 г.</v>
      </c>
      <c r="C7" s="78"/>
      <c r="D7" s="78"/>
      <c r="E7" s="78"/>
      <c r="F7" s="78"/>
    </row>
    <row r="8" spans="1:6" ht="12">
      <c r="A8" s="85"/>
      <c r="B8" s="86"/>
      <c r="C8" s="86"/>
      <c r="D8" s="86"/>
      <c r="F8" s="86"/>
    </row>
    <row r="9" spans="1:6" ht="24.75">
      <c r="A9" s="87" t="s">
        <v>10</v>
      </c>
      <c r="B9" s="32" t="s">
        <v>11</v>
      </c>
      <c r="C9" s="32" t="s">
        <v>12</v>
      </c>
      <c r="D9" s="32" t="s">
        <v>21</v>
      </c>
      <c r="E9" s="32" t="s">
        <v>22</v>
      </c>
      <c r="F9" s="32" t="s">
        <v>29</v>
      </c>
    </row>
    <row r="10" spans="1:6" ht="12">
      <c r="A10" s="103" t="e">
        <f>'Мандатная (список)'!#REF!</f>
        <v>#REF!</v>
      </c>
      <c r="B10" s="105" t="e">
        <f>'Мандатная (список)'!#REF!&amp;CHAR(10)&amp;'Мандатная (список)'!#REF!&amp;CHAR(10)&amp;'Мандатная (список)'!#REF!&amp;CHAR(10)&amp;'Мандатная (список)'!#REF!&amp;CHAR(10)&amp;'Мандатная (список)'!#REF!&amp;CHAR(10)&amp;'Мандатная (список)'!#REF!</f>
        <v>#REF!</v>
      </c>
      <c r="C10" s="105" t="e">
        <f>'Мандатная (список)'!#REF!&amp;CHAR(10)&amp;'Мандатная (список)'!#REF!&amp;CHAR(10)&amp;'Мандатная (список)'!#REF!&amp;CHAR(10)&amp;'Мандатная (список)'!#REF!&amp;CHAR(10)&amp;'Мандатная (список)'!#REF!&amp;CHAR(10)&amp;'Мандатная (список)'!#REF!</f>
        <v>#REF!</v>
      </c>
      <c r="D10" s="103" t="e">
        <f>'Мандатная (список)'!#REF!&amp;CHAR(10)&amp;'Мандатная (список)'!#REF!&amp;CHAR(10)&amp;'Мандатная (список)'!#REF!&amp;CHAR(10)&amp;'Мандатная (список)'!#REF!&amp;CHAR(10)&amp;'Мандатная (список)'!#REF!&amp;CHAR(10)&amp;'Мандатная (список)'!#REF!</f>
        <v>#REF!</v>
      </c>
      <c r="E10" s="103" t="e">
        <f>'Мандатная (список)'!#REF!&amp;CHAR(10)&amp;'Мандатная (список)'!#REF!&amp;CHAR(10)&amp;'Мандатная (список)'!#REF!&amp;CHAR(10)&amp;'Мандатная (список)'!#REF!&amp;CHAR(10)&amp;'Мандатная (список)'!#REF!&amp;CHAR(10)&amp;'Мандатная (список)'!#REF!</f>
        <v>#REF!</v>
      </c>
      <c r="F10" s="103" t="e">
        <f>'Мандатная (список)'!#REF!&amp;CHAR(10)&amp;'Мандатная (список)'!#REF!&amp;CHAR(10)&amp;'Мандатная (список)'!#REF!&amp;CHAR(10)&amp;'Мандатная (список)'!#REF!&amp;CHAR(10)&amp;'Мандатная (список)'!#REF!&amp;CHAR(10)&amp;'Мандатная (список)'!#REF!</f>
        <v>#REF!</v>
      </c>
    </row>
    <row r="11" spans="1:6" ht="12">
      <c r="A11" s="104"/>
      <c r="B11" s="106"/>
      <c r="C11" s="108"/>
      <c r="D11" s="104"/>
      <c r="E11" s="104"/>
      <c r="F11" s="104"/>
    </row>
    <row r="12" spans="1:6" ht="12">
      <c r="A12" s="104"/>
      <c r="B12" s="106"/>
      <c r="C12" s="108"/>
      <c r="D12" s="104"/>
      <c r="E12" s="104"/>
      <c r="F12" s="104"/>
    </row>
    <row r="13" spans="1:6" ht="12">
      <c r="A13" s="104"/>
      <c r="B13" s="106"/>
      <c r="C13" s="108"/>
      <c r="D13" s="104"/>
      <c r="E13" s="104"/>
      <c r="F13" s="104"/>
    </row>
    <row r="14" spans="1:6" ht="12">
      <c r="A14" s="104"/>
      <c r="B14" s="106"/>
      <c r="C14" s="108"/>
      <c r="D14" s="104"/>
      <c r="E14" s="104"/>
      <c r="F14" s="104"/>
    </row>
    <row r="15" spans="1:6" ht="12">
      <c r="A15" s="104"/>
      <c r="B15" s="107"/>
      <c r="C15" s="109"/>
      <c r="D15" s="104"/>
      <c r="E15" s="104"/>
      <c r="F15" s="104"/>
    </row>
    <row r="16" spans="1:6" ht="12.75" customHeight="1">
      <c r="A16" s="103">
        <f>'Мандатная (список)'!A10</f>
        <v>246</v>
      </c>
      <c r="B16" s="105" t="str">
        <f>'Мандатная (список)'!B10&amp;CHAR(10)&amp;'Мандатная (список)'!B11&amp;CHAR(10)&amp;'Мандатная (список)'!B12&amp;CHAR(10)&amp;'Мандатная (список)'!B13&amp;CHAR(10)&amp;'Мандатная (список)'!B14&amp;CHAR(10)&amp;'Мандатная (список)'!B15</f>
        <v>"Скат"
г. Бийск
</v>
      </c>
      <c r="C16" s="105" t="str">
        <f>'Мандатная (список)'!C10&amp;CHAR(10)&amp;'Мандатная (список)'!C11&amp;CHAR(10)&amp;'Мандатная (список)'!C12&amp;CHAR(10)&amp;'Мандатная (список)'!C13&amp;CHAR(10)&amp;'Мандатная (список)'!C14&amp;CHAR(10)&amp;'Мандатная (список)'!C15</f>
        <v>Неустроева Мария Александровна
Орехова Анастасия Андреевна
</v>
      </c>
      <c r="D16" s="103" t="str">
        <f>'Мандатная (список)'!D10&amp;CHAR(10)&amp;'Мандатная (список)'!D11&amp;CHAR(10)&amp;'Мандатная (список)'!D12&amp;CHAR(10)&amp;'Мандатная (список)'!D13&amp;CHAR(10)&amp;'Мандатная (список)'!D14&amp;CHAR(10)&amp;'Мандатная (список)'!D15</f>
        <v>1996
1997
</v>
      </c>
      <c r="E16" s="103" t="str">
        <f>'Мандатная (список)'!E10&amp;CHAR(10)&amp;'Мандатная (список)'!E11&amp;CHAR(10)&amp;'Мандатная (список)'!E12&amp;CHAR(10)&amp;'Мандатная (список)'!E13&amp;CHAR(10)&amp;'Мандатная (список)'!E14&amp;CHAR(10)&amp;'Мандатная (список)'!E15</f>
        <v>1
2
</v>
      </c>
      <c r="F16" s="103" t="str">
        <f>'Мандатная (список)'!F10&amp;CHAR(10)&amp;'Мандатная (список)'!F11&amp;CHAR(10)&amp;'Мандатная (список)'!F12&amp;CHAR(10)&amp;'Мандатная (список)'!F13&amp;CHAR(10)&amp;'Мандатная (список)'!F14&amp;CHAR(10)&amp;'Мандатная (список)'!F15</f>
        <v>
</v>
      </c>
    </row>
    <row r="17" spans="1:6" ht="12">
      <c r="A17" s="104"/>
      <c r="B17" s="106"/>
      <c r="C17" s="108"/>
      <c r="D17" s="104"/>
      <c r="E17" s="104"/>
      <c r="F17" s="104"/>
    </row>
    <row r="18" spans="1:6" ht="12">
      <c r="A18" s="104"/>
      <c r="B18" s="106"/>
      <c r="C18" s="108"/>
      <c r="D18" s="104"/>
      <c r="E18" s="104"/>
      <c r="F18" s="104"/>
    </row>
    <row r="19" spans="1:6" ht="12">
      <c r="A19" s="104"/>
      <c r="B19" s="106"/>
      <c r="C19" s="108"/>
      <c r="D19" s="104"/>
      <c r="E19" s="104"/>
      <c r="F19" s="104"/>
    </row>
    <row r="20" spans="1:6" ht="12">
      <c r="A20" s="104"/>
      <c r="B20" s="106"/>
      <c r="C20" s="108"/>
      <c r="D20" s="104"/>
      <c r="E20" s="104"/>
      <c r="F20" s="104"/>
    </row>
    <row r="21" spans="1:6" ht="12">
      <c r="A21" s="104"/>
      <c r="B21" s="107"/>
      <c r="C21" s="109"/>
      <c r="D21" s="104"/>
      <c r="E21" s="104"/>
      <c r="F21" s="104"/>
    </row>
    <row r="22" spans="1:6" ht="12.75" customHeight="1">
      <c r="A22" s="103">
        <f>'Мандатная (список)'!A16</f>
        <v>216</v>
      </c>
      <c r="B22" s="105" t="str">
        <f>'Мандатная (список)'!B16&amp;CHAR(10)&amp;'Мандатная (список)'!B17&amp;CHAR(10)&amp;'Мандатная (список)'!B18&amp;CHAR(10)&amp;'Мандатная (список)'!B19&amp;CHAR(10)&amp;'Мандатная (список)'!B20&amp;CHAR(10)&amp;'Мандатная (список)'!B21</f>
        <v>"Касатки"
г. Бийск
</v>
      </c>
      <c r="C22" s="105" t="str">
        <f>'Мандатная (список)'!C16&amp;CHAR(10)&amp;'Мандатная (список)'!C17&amp;CHAR(10)&amp;'Мандатная (список)'!C18&amp;CHAR(10)&amp;'Мандатная (список)'!C19&amp;CHAR(10)&amp;'Мандатная (список)'!C20&amp;CHAR(10)&amp;'Мандатная (список)'!C21</f>
        <v>Воронина Анастасия Игоревна
Соколова Виктория Евгеньевна
</v>
      </c>
      <c r="D22" s="103" t="str">
        <f>'Мандатная (список)'!D16&amp;CHAR(10)&amp;'Мандатная (список)'!D17&amp;CHAR(10)&amp;'Мандатная (список)'!D18&amp;CHAR(10)&amp;'Мандатная (список)'!D19&amp;CHAR(10)&amp;'Мандатная (список)'!D20&amp;CHAR(10)&amp;'Мандатная (список)'!D21</f>
        <v>1998
1980
</v>
      </c>
      <c r="E22" s="103" t="str">
        <f>'Мандатная (список)'!E16&amp;CHAR(10)&amp;'Мандатная (список)'!E17&amp;CHAR(10)&amp;'Мандатная (список)'!E18&amp;CHAR(10)&amp;'Мандатная (список)'!E19&amp;CHAR(10)&amp;'Мандатная (список)'!E20&amp;CHAR(10)&amp;'Мандатная (список)'!E21</f>
        <v>1
КМС
</v>
      </c>
      <c r="F22" s="103" t="str">
        <f>'Мандатная (список)'!F16&amp;CHAR(10)&amp;'Мандатная (список)'!F17&amp;CHAR(10)&amp;'Мандатная (список)'!F18&amp;CHAR(10)&amp;'Мандатная (список)'!F19&amp;CHAR(10)&amp;'Мандатная (список)'!F20&amp;CHAR(10)&amp;'Мандатная (список)'!F21</f>
        <v>
</v>
      </c>
    </row>
    <row r="23" spans="1:6" ht="12">
      <c r="A23" s="104"/>
      <c r="B23" s="106"/>
      <c r="C23" s="108"/>
      <c r="D23" s="104"/>
      <c r="E23" s="104"/>
      <c r="F23" s="104"/>
    </row>
    <row r="24" spans="1:6" ht="12">
      <c r="A24" s="104"/>
      <c r="B24" s="106"/>
      <c r="C24" s="108"/>
      <c r="D24" s="104"/>
      <c r="E24" s="104"/>
      <c r="F24" s="104"/>
    </row>
    <row r="25" spans="1:6" ht="12">
      <c r="A25" s="104"/>
      <c r="B25" s="106"/>
      <c r="C25" s="108"/>
      <c r="D25" s="104"/>
      <c r="E25" s="104"/>
      <c r="F25" s="104"/>
    </row>
    <row r="26" spans="1:6" ht="12">
      <c r="A26" s="104"/>
      <c r="B26" s="106"/>
      <c r="C26" s="108"/>
      <c r="D26" s="104"/>
      <c r="E26" s="104"/>
      <c r="F26" s="104"/>
    </row>
    <row r="27" spans="1:6" ht="12">
      <c r="A27" s="104"/>
      <c r="B27" s="107"/>
      <c r="C27" s="109"/>
      <c r="D27" s="104"/>
      <c r="E27" s="104"/>
      <c r="F27" s="104"/>
    </row>
    <row r="28" spans="1:6" ht="12.75" customHeight="1">
      <c r="A28" s="103" t="e">
        <f>'Мандатная (список)'!#REF!</f>
        <v>#REF!</v>
      </c>
      <c r="B28" s="105" t="e">
        <f>'Мандатная (список)'!#REF!&amp;CHAR(10)&amp;'Мандатная (список)'!#REF!&amp;CHAR(10)&amp;'Мандатная (список)'!#REF!&amp;CHAR(10)&amp;'Мандатная (список)'!#REF!&amp;CHAR(10)&amp;'Мандатная (список)'!#REF!&amp;CHAR(10)&amp;'Мандатная (список)'!#REF!</f>
        <v>#REF!</v>
      </c>
      <c r="C28" s="105" t="e">
        <f>'Мандатная (список)'!#REF!&amp;CHAR(10)&amp;'Мандатная (список)'!#REF!&amp;CHAR(10)&amp;'Мандатная (список)'!#REF!&amp;CHAR(10)&amp;'Мандатная (список)'!#REF!&amp;CHAR(10)&amp;'Мандатная (список)'!#REF!&amp;CHAR(10)&amp;'Мандатная (список)'!#REF!</f>
        <v>#REF!</v>
      </c>
      <c r="D28" s="103" t="e">
        <f>'Мандатная (список)'!#REF!&amp;CHAR(10)&amp;'Мандатная (список)'!#REF!&amp;CHAR(10)&amp;'Мандатная (список)'!#REF!&amp;CHAR(10)&amp;'Мандатная (список)'!#REF!&amp;CHAR(10)&amp;'Мандатная (список)'!#REF!&amp;CHAR(10)&amp;'Мандатная (список)'!#REF!</f>
        <v>#REF!</v>
      </c>
      <c r="E28" s="103" t="e">
        <f>'Мандатная (список)'!#REF!&amp;CHAR(10)&amp;'Мандатная (список)'!#REF!&amp;CHAR(10)&amp;'Мандатная (список)'!#REF!&amp;CHAR(10)&amp;'Мандатная (список)'!#REF!&amp;CHAR(10)&amp;'Мандатная (список)'!#REF!&amp;CHAR(10)&amp;'Мандатная (список)'!#REF!</f>
        <v>#REF!</v>
      </c>
      <c r="F28" s="103" t="e">
        <f>'Мандатная (список)'!#REF!&amp;CHAR(10)&amp;'Мандатная (список)'!#REF!&amp;CHAR(10)&amp;'Мандатная (список)'!#REF!&amp;CHAR(10)&amp;'Мандатная (список)'!#REF!&amp;CHAR(10)&amp;'Мандатная (список)'!#REF!&amp;CHAR(10)&amp;'Мандатная (список)'!#REF!</f>
        <v>#REF!</v>
      </c>
    </row>
    <row r="29" spans="1:6" ht="12">
      <c r="A29" s="104"/>
      <c r="B29" s="106"/>
      <c r="C29" s="108"/>
      <c r="D29" s="104"/>
      <c r="E29" s="104"/>
      <c r="F29" s="104"/>
    </row>
    <row r="30" spans="1:6" ht="12">
      <c r="A30" s="104"/>
      <c r="B30" s="106"/>
      <c r="C30" s="108"/>
      <c r="D30" s="104"/>
      <c r="E30" s="104"/>
      <c r="F30" s="104"/>
    </row>
    <row r="31" spans="1:6" ht="12">
      <c r="A31" s="104"/>
      <c r="B31" s="106"/>
      <c r="C31" s="108"/>
      <c r="D31" s="104"/>
      <c r="E31" s="104"/>
      <c r="F31" s="104"/>
    </row>
    <row r="32" spans="1:6" ht="12">
      <c r="A32" s="104"/>
      <c r="B32" s="106"/>
      <c r="C32" s="108"/>
      <c r="D32" s="104"/>
      <c r="E32" s="104"/>
      <c r="F32" s="104"/>
    </row>
    <row r="33" spans="1:6" ht="12">
      <c r="A33" s="104"/>
      <c r="B33" s="107"/>
      <c r="C33" s="109"/>
      <c r="D33" s="104"/>
      <c r="E33" s="104"/>
      <c r="F33" s="104"/>
    </row>
    <row r="34" spans="1:6" ht="12.75" customHeight="1">
      <c r="A34" s="103">
        <f>'Мандатная (список)'!A22</f>
        <v>237</v>
      </c>
      <c r="B34" s="105" t="str">
        <f>'Мандатная (список)'!B22&amp;CHAR(10)&amp;'Мандатная (список)'!B23&amp;CHAR(10)&amp;'Мандатная (список)'!B24&amp;CHAR(10)&amp;'Мандатная (список)'!B25&amp;CHAR(10)&amp;'Мандатная (список)'!B26&amp;CHAR(10)&amp;'Мандатная (список)'!B27</f>
        <v>ТК АГАУ "Вертикаль"
г. Барнаул
</v>
      </c>
      <c r="C34" s="105" t="str">
        <f>'Мандатная (список)'!C22&amp;CHAR(10)&amp;'Мандатная (список)'!C23&amp;CHAR(10)&amp;'Мандатная (список)'!C24&amp;CHAR(10)&amp;'Мандатная (список)'!C25&amp;CHAR(10)&amp;'Мандатная (список)'!C26&amp;CHAR(10)&amp;'Мандатная (список)'!C27</f>
        <v>Занина Юлия Николаевна
Старыгина Ольга Владимировна
</v>
      </c>
      <c r="D34" s="103" t="str">
        <f>'Мандатная (список)'!D22&amp;CHAR(10)&amp;'Мандатная (список)'!D23&amp;CHAR(10)&amp;'Мандатная (список)'!D24&amp;CHAR(10)&amp;'Мандатная (список)'!D25&amp;CHAR(10)&amp;'Мандатная (список)'!D26&amp;CHAR(10)&amp;'Мандатная (список)'!D27</f>
        <v>1994
1994
</v>
      </c>
      <c r="E34" s="103" t="str">
        <f>'Мандатная (список)'!E22&amp;CHAR(10)&amp;'Мандатная (список)'!E23&amp;CHAR(10)&amp;'Мандатная (список)'!E24&amp;CHAR(10)&amp;'Мандатная (список)'!E25&amp;CHAR(10)&amp;'Мандатная (список)'!E26&amp;CHAR(10)&amp;'Мандатная (список)'!E27</f>
        <v>б/р
б/р
</v>
      </c>
      <c r="F34" s="103" t="str">
        <f>'Мандатная (список)'!F22&amp;CHAR(10)&amp;'Мандатная (список)'!F23&amp;CHAR(10)&amp;'Мандатная (список)'!F24&amp;CHAR(10)&amp;'Мандатная (список)'!F25&amp;CHAR(10)&amp;'Мандатная (список)'!F26&amp;CHAR(10)&amp;'Мандатная (список)'!F27</f>
        <v>
</v>
      </c>
    </row>
    <row r="35" spans="1:6" ht="12">
      <c r="A35" s="104"/>
      <c r="B35" s="106"/>
      <c r="C35" s="108"/>
      <c r="D35" s="104"/>
      <c r="E35" s="104"/>
      <c r="F35" s="104"/>
    </row>
    <row r="36" spans="1:6" ht="12">
      <c r="A36" s="104"/>
      <c r="B36" s="106"/>
      <c r="C36" s="108"/>
      <c r="D36" s="104"/>
      <c r="E36" s="104"/>
      <c r="F36" s="104"/>
    </row>
    <row r="37" spans="1:6" ht="12">
      <c r="A37" s="104"/>
      <c r="B37" s="106"/>
      <c r="C37" s="108"/>
      <c r="D37" s="104"/>
      <c r="E37" s="104"/>
      <c r="F37" s="104"/>
    </row>
    <row r="38" spans="1:6" ht="12">
      <c r="A38" s="104"/>
      <c r="B38" s="106"/>
      <c r="C38" s="108"/>
      <c r="D38" s="104"/>
      <c r="E38" s="104"/>
      <c r="F38" s="104"/>
    </row>
    <row r="39" spans="1:6" ht="12">
      <c r="A39" s="104"/>
      <c r="B39" s="107"/>
      <c r="C39" s="109"/>
      <c r="D39" s="104"/>
      <c r="E39" s="104"/>
      <c r="F39" s="104"/>
    </row>
    <row r="40" spans="1:6" ht="12.75" customHeight="1">
      <c r="A40" s="103">
        <f>'Мандатная (список)'!A28</f>
        <v>222</v>
      </c>
      <c r="B40" s="105" t="str">
        <f>'Мандатная (список)'!B28&amp;CHAR(10)&amp;'Мандатная (список)'!B29&amp;CHAR(10)&amp;'Мандатная (список)'!B30&amp;CHAR(10)&amp;'Мандатная (список)'!B31&amp;CHAR(10)&amp;'Мандатная (список)'!B32&amp;CHAR(10)&amp;'Мандатная (список)'!B33</f>
        <v>ТК АГАУ "Вертикаль"
г. Барнаул
</v>
      </c>
      <c r="C40" s="105" t="str">
        <f>'Мандатная (список)'!C28&amp;CHAR(10)&amp;'Мандатная (список)'!C29&amp;CHAR(10)&amp;'Мандатная (список)'!C30&amp;CHAR(10)&amp;'Мандатная (список)'!C31&amp;CHAR(10)&amp;'Мандатная (список)'!C32&amp;CHAR(10)&amp;'Мандатная (список)'!C33</f>
        <v>Штерцер Мария Николаевна
Щелкунова Анна Александровна
</v>
      </c>
      <c r="D40" s="103" t="str">
        <f>'Мандатная (список)'!D28&amp;CHAR(10)&amp;'Мандатная (список)'!D29&amp;CHAR(10)&amp;'Мандатная (список)'!D30&amp;CHAR(10)&amp;'Мандатная (список)'!D31&amp;CHAR(10)&amp;'Мандатная (список)'!D32&amp;CHAR(10)&amp;'Мандатная (список)'!D33</f>
        <v>1996
1995
</v>
      </c>
      <c r="E40" s="103" t="str">
        <f>'Мандатная (список)'!E28&amp;CHAR(10)&amp;'Мандатная (список)'!E29&amp;CHAR(10)&amp;'Мандатная (список)'!E30&amp;CHAR(10)&amp;'Мандатная (список)'!E31&amp;CHAR(10)&amp;'Мандатная (список)'!E32&amp;CHAR(10)&amp;'Мандатная (список)'!E33</f>
        <v>б/р
б/р
</v>
      </c>
      <c r="F40" s="103" t="str">
        <f>'Мандатная (список)'!F28&amp;CHAR(10)&amp;'Мандатная (список)'!F29&amp;CHAR(10)&amp;'Мандатная (список)'!F30&amp;CHAR(10)&amp;'Мандатная (список)'!F31&amp;CHAR(10)&amp;'Мандатная (список)'!F32&amp;CHAR(10)&amp;'Мандатная (список)'!F33</f>
        <v>
</v>
      </c>
    </row>
    <row r="41" spans="1:6" ht="12">
      <c r="A41" s="104"/>
      <c r="B41" s="106"/>
      <c r="C41" s="108"/>
      <c r="D41" s="104"/>
      <c r="E41" s="104"/>
      <c r="F41" s="104"/>
    </row>
    <row r="42" spans="1:6" ht="12">
      <c r="A42" s="104"/>
      <c r="B42" s="106"/>
      <c r="C42" s="108"/>
      <c r="D42" s="104"/>
      <c r="E42" s="104"/>
      <c r="F42" s="104"/>
    </row>
    <row r="43" spans="1:6" ht="12">
      <c r="A43" s="104"/>
      <c r="B43" s="106"/>
      <c r="C43" s="108"/>
      <c r="D43" s="104"/>
      <c r="E43" s="104"/>
      <c r="F43" s="104"/>
    </row>
    <row r="44" spans="1:6" ht="12">
      <c r="A44" s="104"/>
      <c r="B44" s="106"/>
      <c r="C44" s="108"/>
      <c r="D44" s="104"/>
      <c r="E44" s="104"/>
      <c r="F44" s="104"/>
    </row>
    <row r="45" spans="1:6" ht="12">
      <c r="A45" s="104"/>
      <c r="B45" s="107"/>
      <c r="C45" s="109"/>
      <c r="D45" s="104"/>
      <c r="E45" s="104"/>
      <c r="F45" s="104"/>
    </row>
    <row r="46" spans="1:6" ht="12">
      <c r="A46" s="103" t="e">
        <f>'Мандатная (список)'!#REF!</f>
        <v>#REF!</v>
      </c>
      <c r="B46" s="105" t="e">
        <f>'Мандатная (список)'!#REF!&amp;CHAR(10)&amp;'Мандатная (список)'!#REF!&amp;CHAR(10)&amp;'Мандатная (список)'!#REF!&amp;CHAR(10)&amp;'Мандатная (список)'!#REF!&amp;CHAR(10)&amp;'Мандатная (список)'!#REF!&amp;CHAR(10)&amp;'Мандатная (список)'!#REF!</f>
        <v>#REF!</v>
      </c>
      <c r="C46" s="105" t="e">
        <f>'Мандатная (список)'!#REF!&amp;CHAR(10)&amp;'Мандатная (список)'!#REF!&amp;CHAR(10)&amp;'Мандатная (список)'!#REF!&amp;CHAR(10)&amp;'Мандатная (список)'!#REF!&amp;CHAR(10)&amp;'Мандатная (список)'!#REF!&amp;CHAR(10)&amp;'Мандатная (список)'!#REF!</f>
        <v>#REF!</v>
      </c>
      <c r="D46" s="103" t="e">
        <f>'Мандатная (список)'!#REF!&amp;CHAR(10)&amp;'Мандатная (список)'!#REF!&amp;CHAR(10)&amp;'Мандатная (список)'!#REF!&amp;CHAR(10)&amp;'Мандатная (список)'!#REF!&amp;CHAR(10)&amp;'Мандатная (список)'!#REF!&amp;CHAR(10)&amp;'Мандатная (список)'!#REF!</f>
        <v>#REF!</v>
      </c>
      <c r="E46" s="103" t="e">
        <f>'Мандатная (список)'!#REF!&amp;CHAR(10)&amp;'Мандатная (список)'!#REF!&amp;CHAR(10)&amp;'Мандатная (список)'!#REF!&amp;CHAR(10)&amp;'Мандатная (список)'!#REF!&amp;CHAR(10)&amp;'Мандатная (список)'!#REF!&amp;CHAR(10)&amp;'Мандатная (список)'!#REF!</f>
        <v>#REF!</v>
      </c>
      <c r="F46" s="103" t="e">
        <f>'Мандатная (список)'!#REF!&amp;CHAR(10)&amp;'Мандатная (список)'!#REF!&amp;CHAR(10)&amp;'Мандатная (список)'!#REF!&amp;CHAR(10)&amp;'Мандатная (список)'!#REF!&amp;CHAR(10)&amp;'Мандатная (список)'!#REF!&amp;CHAR(10)&amp;'Мандатная (список)'!#REF!</f>
        <v>#REF!</v>
      </c>
    </row>
    <row r="47" spans="1:6" ht="12">
      <c r="A47" s="104"/>
      <c r="B47" s="106"/>
      <c r="C47" s="108"/>
      <c r="D47" s="104"/>
      <c r="E47" s="104"/>
      <c r="F47" s="104"/>
    </row>
    <row r="48" spans="1:6" ht="12">
      <c r="A48" s="104"/>
      <c r="B48" s="106"/>
      <c r="C48" s="108"/>
      <c r="D48" s="104"/>
      <c r="E48" s="104"/>
      <c r="F48" s="104"/>
    </row>
    <row r="49" spans="1:6" ht="12">
      <c r="A49" s="104"/>
      <c r="B49" s="106"/>
      <c r="C49" s="108"/>
      <c r="D49" s="104"/>
      <c r="E49" s="104"/>
      <c r="F49" s="104"/>
    </row>
    <row r="50" spans="1:6" ht="12">
      <c r="A50" s="104"/>
      <c r="B50" s="106"/>
      <c r="C50" s="108"/>
      <c r="D50" s="104"/>
      <c r="E50" s="104"/>
      <c r="F50" s="104"/>
    </row>
    <row r="51" spans="1:6" ht="12">
      <c r="A51" s="104"/>
      <c r="B51" s="107"/>
      <c r="C51" s="109"/>
      <c r="D51" s="104"/>
      <c r="E51" s="104"/>
      <c r="F51" s="104"/>
    </row>
    <row r="52" spans="1:6" ht="12.75" customHeight="1">
      <c r="A52" s="103" t="e">
        <f>'Мандатная (список)'!#REF!</f>
        <v>#REF!</v>
      </c>
      <c r="B52" s="105" t="e">
        <f>'Мандатная (список)'!#REF!&amp;CHAR(10)&amp;'Мандатная (список)'!#REF!&amp;CHAR(10)&amp;'Мандатная (список)'!#REF!&amp;CHAR(10)&amp;'Мандатная (список)'!#REF!&amp;CHAR(10)&amp;'Мандатная (список)'!#REF!&amp;CHAR(10)&amp;'Мандатная (список)'!#REF!</f>
        <v>#REF!</v>
      </c>
      <c r="C52" s="105" t="e">
        <f>'Мандатная (список)'!#REF!&amp;CHAR(10)&amp;'Мандатная (список)'!#REF!&amp;CHAR(10)&amp;'Мандатная (список)'!#REF!&amp;CHAR(10)&amp;'Мандатная (список)'!#REF!&amp;CHAR(10)&amp;'Мандатная (список)'!#REF!&amp;CHAR(10)&amp;'Мандатная (список)'!#REF!</f>
        <v>#REF!</v>
      </c>
      <c r="D52" s="103" t="e">
        <f>'Мандатная (список)'!#REF!&amp;CHAR(10)&amp;'Мандатная (список)'!#REF!&amp;CHAR(10)&amp;'Мандатная (список)'!#REF!&amp;CHAR(10)&amp;'Мандатная (список)'!#REF!&amp;CHAR(10)&amp;'Мандатная (список)'!#REF!&amp;CHAR(10)&amp;'Мандатная (список)'!#REF!</f>
        <v>#REF!</v>
      </c>
      <c r="E52" s="103" t="e">
        <f>'Мандатная (список)'!#REF!&amp;CHAR(10)&amp;'Мандатная (список)'!#REF!&amp;CHAR(10)&amp;'Мандатная (список)'!#REF!&amp;CHAR(10)&amp;'Мандатная (список)'!#REF!&amp;CHAR(10)&amp;'Мандатная (список)'!#REF!&amp;CHAR(10)&amp;'Мандатная (список)'!#REF!</f>
        <v>#REF!</v>
      </c>
      <c r="F52" s="103" t="e">
        <f>'Мандатная (список)'!#REF!&amp;CHAR(10)&amp;'Мандатная (список)'!#REF!&amp;CHAR(10)&amp;'Мандатная (список)'!#REF!&amp;CHAR(10)&amp;'Мандатная (список)'!#REF!&amp;CHAR(10)&amp;'Мандатная (список)'!#REF!&amp;CHAR(10)&amp;'Мандатная (список)'!#REF!</f>
        <v>#REF!</v>
      </c>
    </row>
    <row r="53" spans="1:6" ht="12">
      <c r="A53" s="104"/>
      <c r="B53" s="106"/>
      <c r="C53" s="108"/>
      <c r="D53" s="104"/>
      <c r="E53" s="104"/>
      <c r="F53" s="104"/>
    </row>
    <row r="54" spans="1:6" ht="12">
      <c r="A54" s="104"/>
      <c r="B54" s="106"/>
      <c r="C54" s="108"/>
      <c r="D54" s="104"/>
      <c r="E54" s="104"/>
      <c r="F54" s="104"/>
    </row>
    <row r="55" spans="1:6" ht="12">
      <c r="A55" s="104"/>
      <c r="B55" s="106"/>
      <c r="C55" s="108"/>
      <c r="D55" s="104"/>
      <c r="E55" s="104"/>
      <c r="F55" s="104"/>
    </row>
    <row r="56" spans="1:6" ht="12">
      <c r="A56" s="104"/>
      <c r="B56" s="106"/>
      <c r="C56" s="108"/>
      <c r="D56" s="104"/>
      <c r="E56" s="104"/>
      <c r="F56" s="104"/>
    </row>
    <row r="57" spans="1:6" ht="12">
      <c r="A57" s="104"/>
      <c r="B57" s="107"/>
      <c r="C57" s="109"/>
      <c r="D57" s="104"/>
      <c r="E57" s="104"/>
      <c r="F57" s="104"/>
    </row>
    <row r="58" spans="1:6" ht="12.75" customHeight="1">
      <c r="A58" s="103" t="e">
        <f>'Мандатная (список)'!#REF!</f>
        <v>#REF!</v>
      </c>
      <c r="B58" s="105" t="e">
        <f>'Мандатная (список)'!#REF!&amp;CHAR(10)&amp;'Мандатная (список)'!#REF!&amp;CHAR(10)&amp;'Мандатная (список)'!#REF!&amp;CHAR(10)&amp;'Мандатная (список)'!#REF!&amp;CHAR(10)&amp;'Мандатная (список)'!#REF!&amp;CHAR(10)&amp;'Мандатная (список)'!#REF!</f>
        <v>#REF!</v>
      </c>
      <c r="C58" s="105" t="e">
        <f>'Мандатная (список)'!#REF!&amp;CHAR(10)&amp;'Мандатная (список)'!#REF!&amp;CHAR(10)&amp;'Мандатная (список)'!#REF!&amp;CHAR(10)&amp;'Мандатная (список)'!#REF!&amp;CHAR(10)&amp;'Мандатная (список)'!#REF!&amp;CHAR(10)&amp;'Мандатная (список)'!#REF!</f>
        <v>#REF!</v>
      </c>
      <c r="D58" s="103" t="e">
        <f>'Мандатная (список)'!#REF!&amp;CHAR(10)&amp;'Мандатная (список)'!#REF!&amp;CHAR(10)&amp;'Мандатная (список)'!#REF!&amp;CHAR(10)&amp;'Мандатная (список)'!#REF!&amp;CHAR(10)&amp;'Мандатная (список)'!#REF!&amp;CHAR(10)&amp;'Мандатная (список)'!#REF!</f>
        <v>#REF!</v>
      </c>
      <c r="E58" s="103" t="e">
        <f>'Мандатная (список)'!#REF!&amp;CHAR(10)&amp;'Мандатная (список)'!#REF!&amp;CHAR(10)&amp;'Мандатная (список)'!#REF!&amp;CHAR(10)&amp;'Мандатная (список)'!#REF!&amp;CHAR(10)&amp;'Мандатная (список)'!#REF!&amp;CHAR(10)&amp;'Мандатная (список)'!#REF!</f>
        <v>#REF!</v>
      </c>
      <c r="F58" s="103" t="e">
        <f>'Мандатная (список)'!#REF!&amp;CHAR(10)&amp;'Мандатная (список)'!#REF!&amp;CHAR(10)&amp;'Мандатная (список)'!#REF!&amp;CHAR(10)&amp;'Мандатная (список)'!#REF!&amp;CHAR(10)&amp;'Мандатная (список)'!#REF!&amp;CHAR(10)&amp;'Мандатная (список)'!#REF!</f>
        <v>#REF!</v>
      </c>
    </row>
    <row r="59" spans="1:6" ht="12">
      <c r="A59" s="104"/>
      <c r="B59" s="106"/>
      <c r="C59" s="108"/>
      <c r="D59" s="104"/>
      <c r="E59" s="104"/>
      <c r="F59" s="104"/>
    </row>
    <row r="60" spans="1:6" ht="12">
      <c r="A60" s="104"/>
      <c r="B60" s="106"/>
      <c r="C60" s="108"/>
      <c r="D60" s="104"/>
      <c r="E60" s="104"/>
      <c r="F60" s="104"/>
    </row>
    <row r="61" spans="1:6" ht="12">
      <c r="A61" s="104"/>
      <c r="B61" s="106"/>
      <c r="C61" s="108"/>
      <c r="D61" s="104"/>
      <c r="E61" s="104"/>
      <c r="F61" s="104"/>
    </row>
    <row r="62" spans="1:6" ht="12">
      <c r="A62" s="104"/>
      <c r="B62" s="106"/>
      <c r="C62" s="108"/>
      <c r="D62" s="104"/>
      <c r="E62" s="104"/>
      <c r="F62" s="104"/>
    </row>
    <row r="63" spans="1:6" ht="12">
      <c r="A63" s="104"/>
      <c r="B63" s="107"/>
      <c r="C63" s="109"/>
      <c r="D63" s="104"/>
      <c r="E63" s="104"/>
      <c r="F63" s="104"/>
    </row>
    <row r="64" spans="1:6" ht="12.75" customHeight="1">
      <c r="A64" s="103" t="e">
        <f>'Мандатная (список)'!#REF!</f>
        <v>#REF!</v>
      </c>
      <c r="B64" s="105" t="e">
        <f>'Мандатная (список)'!#REF!&amp;CHAR(10)&amp;'Мандатная (список)'!#REF!&amp;CHAR(10)&amp;'Мандатная (список)'!#REF!&amp;CHAR(10)&amp;'Мандатная (список)'!#REF!&amp;CHAR(10)&amp;'Мандатная (список)'!#REF!&amp;CHAR(10)&amp;'Мандатная (список)'!#REF!</f>
        <v>#REF!</v>
      </c>
      <c r="C64" s="105" t="e">
        <f>'Мандатная (список)'!#REF!&amp;CHAR(10)&amp;'Мандатная (список)'!#REF!&amp;CHAR(10)&amp;'Мандатная (список)'!#REF!&amp;CHAR(10)&amp;'Мандатная (список)'!#REF!&amp;CHAR(10)&amp;'Мандатная (список)'!#REF!&amp;CHAR(10)&amp;'Мандатная (список)'!#REF!</f>
        <v>#REF!</v>
      </c>
      <c r="D64" s="103" t="e">
        <f>'Мандатная (список)'!#REF!&amp;CHAR(10)&amp;'Мандатная (список)'!#REF!&amp;CHAR(10)&amp;'Мандатная (список)'!#REF!&amp;CHAR(10)&amp;'Мандатная (список)'!#REF!&amp;CHAR(10)&amp;'Мандатная (список)'!#REF!&amp;CHAR(10)&amp;'Мандатная (список)'!#REF!</f>
        <v>#REF!</v>
      </c>
      <c r="E64" s="103" t="e">
        <f>'Мандатная (список)'!#REF!&amp;CHAR(10)&amp;'Мандатная (список)'!#REF!&amp;CHAR(10)&amp;'Мандатная (список)'!#REF!&amp;CHAR(10)&amp;'Мандатная (список)'!#REF!&amp;CHAR(10)&amp;'Мандатная (список)'!#REF!&amp;CHAR(10)&amp;'Мандатная (список)'!#REF!</f>
        <v>#REF!</v>
      </c>
      <c r="F64" s="103" t="e">
        <f>'Мандатная (список)'!#REF!&amp;CHAR(10)&amp;'Мандатная (список)'!#REF!&amp;CHAR(10)&amp;'Мандатная (список)'!#REF!&amp;CHAR(10)&amp;'Мандатная (список)'!#REF!&amp;CHAR(10)&amp;'Мандатная (список)'!#REF!&amp;CHAR(10)&amp;'Мандатная (список)'!#REF!</f>
        <v>#REF!</v>
      </c>
    </row>
    <row r="65" spans="1:6" ht="12">
      <c r="A65" s="104"/>
      <c r="B65" s="106"/>
      <c r="C65" s="108"/>
      <c r="D65" s="104"/>
      <c r="E65" s="104"/>
      <c r="F65" s="104"/>
    </row>
    <row r="66" spans="1:6" ht="12">
      <c r="A66" s="104"/>
      <c r="B66" s="106"/>
      <c r="C66" s="108"/>
      <c r="D66" s="104"/>
      <c r="E66" s="104"/>
      <c r="F66" s="104"/>
    </row>
    <row r="67" spans="1:6" ht="12">
      <c r="A67" s="104"/>
      <c r="B67" s="106"/>
      <c r="C67" s="108"/>
      <c r="D67" s="104"/>
      <c r="E67" s="104"/>
      <c r="F67" s="104"/>
    </row>
    <row r="68" spans="1:6" ht="12">
      <c r="A68" s="104"/>
      <c r="B68" s="106"/>
      <c r="C68" s="108"/>
      <c r="D68" s="104"/>
      <c r="E68" s="104"/>
      <c r="F68" s="104"/>
    </row>
    <row r="69" spans="1:6" ht="12">
      <c r="A69" s="104"/>
      <c r="B69" s="107"/>
      <c r="C69" s="109"/>
      <c r="D69" s="104"/>
      <c r="E69" s="104"/>
      <c r="F69" s="104"/>
    </row>
    <row r="70" spans="1:6" ht="12.75" customHeight="1">
      <c r="A70" s="103" t="e">
        <f>'Мандатная (список)'!#REF!</f>
        <v>#REF!</v>
      </c>
      <c r="B70" s="105" t="e">
        <f>'Мандатная (список)'!#REF!&amp;CHAR(10)&amp;'Мандатная (список)'!#REF!&amp;CHAR(10)&amp;'Мандатная (список)'!#REF!&amp;CHAR(10)&amp;'Мандатная (список)'!#REF!&amp;CHAR(10)&amp;'Мандатная (список)'!#REF!&amp;CHAR(10)&amp;'Мандатная (список)'!#REF!</f>
        <v>#REF!</v>
      </c>
      <c r="C70" s="105" t="e">
        <f>'Мандатная (список)'!#REF!&amp;CHAR(10)&amp;'Мандатная (список)'!#REF!&amp;CHAR(10)&amp;'Мандатная (список)'!#REF!&amp;CHAR(10)&amp;'Мандатная (список)'!#REF!&amp;CHAR(10)&amp;'Мандатная (список)'!#REF!&amp;CHAR(10)&amp;'Мандатная (список)'!#REF!</f>
        <v>#REF!</v>
      </c>
      <c r="D70" s="103" t="e">
        <f>'Мандатная (список)'!#REF!&amp;CHAR(10)&amp;'Мандатная (список)'!#REF!&amp;CHAR(10)&amp;'Мандатная (список)'!#REF!&amp;CHAR(10)&amp;'Мандатная (список)'!#REF!&amp;CHAR(10)&amp;'Мандатная (список)'!#REF!&amp;CHAR(10)&amp;'Мандатная (список)'!#REF!</f>
        <v>#REF!</v>
      </c>
      <c r="E70" s="103" t="e">
        <f>'Мандатная (список)'!#REF!&amp;CHAR(10)&amp;'Мандатная (список)'!#REF!&amp;CHAR(10)&amp;'Мандатная (список)'!#REF!&amp;CHAR(10)&amp;'Мандатная (список)'!#REF!&amp;CHAR(10)&amp;'Мандатная (список)'!#REF!&amp;CHAR(10)&amp;'Мандатная (список)'!#REF!</f>
        <v>#REF!</v>
      </c>
      <c r="F70" s="103" t="e">
        <f>'Мандатная (список)'!#REF!&amp;CHAR(10)&amp;'Мандатная (список)'!#REF!&amp;CHAR(10)&amp;'Мандатная (список)'!#REF!&amp;CHAR(10)&amp;'Мандатная (список)'!#REF!&amp;CHAR(10)&amp;'Мандатная (список)'!#REF!&amp;CHAR(10)&amp;'Мандатная (список)'!#REF!</f>
        <v>#REF!</v>
      </c>
    </row>
    <row r="71" spans="1:6" ht="12">
      <c r="A71" s="104"/>
      <c r="B71" s="106"/>
      <c r="C71" s="108"/>
      <c r="D71" s="104"/>
      <c r="E71" s="104"/>
      <c r="F71" s="104"/>
    </row>
    <row r="72" spans="1:6" ht="12">
      <c r="A72" s="104"/>
      <c r="B72" s="106"/>
      <c r="C72" s="108"/>
      <c r="D72" s="104"/>
      <c r="E72" s="104"/>
      <c r="F72" s="104"/>
    </row>
    <row r="73" spans="1:6" ht="12">
      <c r="A73" s="104"/>
      <c r="B73" s="106"/>
      <c r="C73" s="108"/>
      <c r="D73" s="104"/>
      <c r="E73" s="104"/>
      <c r="F73" s="104"/>
    </row>
    <row r="74" spans="1:6" ht="12">
      <c r="A74" s="104"/>
      <c r="B74" s="106"/>
      <c r="C74" s="108"/>
      <c r="D74" s="104"/>
      <c r="E74" s="104"/>
      <c r="F74" s="104"/>
    </row>
    <row r="75" spans="1:6" ht="12">
      <c r="A75" s="104"/>
      <c r="B75" s="107"/>
      <c r="C75" s="109"/>
      <c r="D75" s="104"/>
      <c r="E75" s="104"/>
      <c r="F75" s="104"/>
    </row>
    <row r="76" spans="1:6" ht="12.75" customHeight="1">
      <c r="A76" s="103" t="e">
        <f>'Мандатная (список)'!#REF!</f>
        <v>#REF!</v>
      </c>
      <c r="B76" s="105" t="e">
        <f>'Мандатная (список)'!#REF!&amp;CHAR(10)&amp;'Мандатная (список)'!#REF!&amp;CHAR(10)&amp;'Мандатная (список)'!#REF!&amp;CHAR(10)&amp;'Мандатная (список)'!#REF!&amp;CHAR(10)&amp;'Мандатная (список)'!#REF!&amp;CHAR(10)&amp;'Мандатная (список)'!#REF!</f>
        <v>#REF!</v>
      </c>
      <c r="C76" s="105" t="e">
        <f>'Мандатная (список)'!#REF!&amp;CHAR(10)&amp;'Мандатная (список)'!#REF!&amp;CHAR(10)&amp;'Мандатная (список)'!#REF!&amp;CHAR(10)&amp;'Мандатная (список)'!#REF!&amp;CHAR(10)&amp;'Мандатная (список)'!#REF!&amp;CHAR(10)&amp;'Мандатная (список)'!#REF!</f>
        <v>#REF!</v>
      </c>
      <c r="D76" s="103" t="e">
        <f>'Мандатная (список)'!#REF!&amp;CHAR(10)&amp;'Мандатная (список)'!#REF!&amp;CHAR(10)&amp;'Мандатная (список)'!#REF!&amp;CHAR(10)&amp;'Мандатная (список)'!#REF!&amp;CHAR(10)&amp;'Мандатная (список)'!#REF!&amp;CHAR(10)&amp;'Мандатная (список)'!#REF!</f>
        <v>#REF!</v>
      </c>
      <c r="E76" s="103" t="e">
        <f>'Мандатная (список)'!#REF!&amp;CHAR(10)&amp;'Мандатная (список)'!#REF!&amp;CHAR(10)&amp;'Мандатная (список)'!#REF!&amp;CHAR(10)&amp;'Мандатная (список)'!#REF!&amp;CHAR(10)&amp;'Мандатная (список)'!#REF!&amp;CHAR(10)&amp;'Мандатная (список)'!#REF!</f>
        <v>#REF!</v>
      </c>
      <c r="F76" s="103" t="e">
        <f>'Мандатная (список)'!#REF!&amp;CHAR(10)&amp;'Мандатная (список)'!#REF!&amp;CHAR(10)&amp;'Мандатная (список)'!#REF!&amp;CHAR(10)&amp;'Мандатная (список)'!#REF!&amp;CHAR(10)&amp;'Мандатная (список)'!#REF!&amp;CHAR(10)&amp;'Мандатная (список)'!#REF!</f>
        <v>#REF!</v>
      </c>
    </row>
    <row r="77" spans="1:6" ht="12">
      <c r="A77" s="104"/>
      <c r="B77" s="106"/>
      <c r="C77" s="108"/>
      <c r="D77" s="104"/>
      <c r="E77" s="104"/>
      <c r="F77" s="104"/>
    </row>
    <row r="78" spans="1:6" ht="12">
      <c r="A78" s="104"/>
      <c r="B78" s="106"/>
      <c r="C78" s="108"/>
      <c r="D78" s="104"/>
      <c r="E78" s="104"/>
      <c r="F78" s="104"/>
    </row>
    <row r="79" spans="1:6" ht="12">
      <c r="A79" s="104"/>
      <c r="B79" s="106"/>
      <c r="C79" s="108"/>
      <c r="D79" s="104"/>
      <c r="E79" s="104"/>
      <c r="F79" s="104"/>
    </row>
    <row r="80" spans="1:6" ht="12.75" customHeight="1">
      <c r="A80" s="104"/>
      <c r="B80" s="106"/>
      <c r="C80" s="108"/>
      <c r="D80" s="104"/>
      <c r="E80" s="104"/>
      <c r="F80" s="104"/>
    </row>
    <row r="81" spans="1:6" ht="12">
      <c r="A81" s="104"/>
      <c r="B81" s="107"/>
      <c r="C81" s="109"/>
      <c r="D81" s="104"/>
      <c r="E81" s="104"/>
      <c r="F81" s="104"/>
    </row>
    <row r="82" spans="1:6" ht="12.75" customHeight="1">
      <c r="A82" s="103" t="e">
        <f>'Мандатная (список)'!#REF!</f>
        <v>#REF!</v>
      </c>
      <c r="B82" s="105" t="e">
        <f>'Мандатная (список)'!#REF!&amp;CHAR(10)&amp;'Мандатная (список)'!#REF!&amp;CHAR(10)&amp;'Мандатная (список)'!#REF!&amp;CHAR(10)&amp;'Мандатная (список)'!#REF!&amp;CHAR(10)&amp;'Мандатная (список)'!#REF!&amp;CHAR(10)&amp;'Мандатная (список)'!#REF!</f>
        <v>#REF!</v>
      </c>
      <c r="C82" s="105" t="e">
        <f>'Мандатная (список)'!#REF!&amp;CHAR(10)&amp;'Мандатная (список)'!#REF!&amp;CHAR(10)&amp;'Мандатная (список)'!#REF!&amp;CHAR(10)&amp;'Мандатная (список)'!#REF!&amp;CHAR(10)&amp;'Мандатная (список)'!#REF!&amp;CHAR(10)&amp;'Мандатная (список)'!#REF!</f>
        <v>#REF!</v>
      </c>
      <c r="D82" s="103" t="e">
        <f>'Мандатная (список)'!#REF!&amp;CHAR(10)&amp;'Мандатная (список)'!#REF!&amp;CHAR(10)&amp;'Мандатная (список)'!#REF!&amp;CHAR(10)&amp;'Мандатная (список)'!#REF!&amp;CHAR(10)&amp;'Мандатная (список)'!#REF!&amp;CHAR(10)&amp;'Мандатная (список)'!#REF!</f>
        <v>#REF!</v>
      </c>
      <c r="E82" s="103" t="e">
        <f>'Мандатная (список)'!#REF!&amp;CHAR(10)&amp;'Мандатная (список)'!#REF!&amp;CHAR(10)&amp;'Мандатная (список)'!#REF!&amp;CHAR(10)&amp;'Мандатная (список)'!#REF!&amp;CHAR(10)&amp;'Мандатная (список)'!#REF!&amp;CHAR(10)&amp;'Мандатная (список)'!#REF!</f>
        <v>#REF!</v>
      </c>
      <c r="F82" s="103" t="e">
        <f>'Мандатная (список)'!#REF!&amp;CHAR(10)&amp;'Мандатная (список)'!#REF!&amp;CHAR(10)&amp;'Мандатная (список)'!#REF!&amp;CHAR(10)&amp;'Мандатная (список)'!#REF!&amp;CHAR(10)&amp;'Мандатная (список)'!#REF!&amp;CHAR(10)&amp;'Мандатная (список)'!#REF!</f>
        <v>#REF!</v>
      </c>
    </row>
    <row r="83" spans="1:6" ht="12">
      <c r="A83" s="104"/>
      <c r="B83" s="106"/>
      <c r="C83" s="108"/>
      <c r="D83" s="104"/>
      <c r="E83" s="104"/>
      <c r="F83" s="104"/>
    </row>
    <row r="84" spans="1:6" ht="12">
      <c r="A84" s="104"/>
      <c r="B84" s="106"/>
      <c r="C84" s="108"/>
      <c r="D84" s="104"/>
      <c r="E84" s="104"/>
      <c r="F84" s="104"/>
    </row>
    <row r="85" spans="1:6" ht="12">
      <c r="A85" s="104"/>
      <c r="B85" s="106"/>
      <c r="C85" s="108"/>
      <c r="D85" s="104"/>
      <c r="E85" s="104"/>
      <c r="F85" s="104"/>
    </row>
    <row r="86" spans="1:6" ht="12.75" customHeight="1">
      <c r="A86" s="104"/>
      <c r="B86" s="106"/>
      <c r="C86" s="108"/>
      <c r="D86" s="104"/>
      <c r="E86" s="104"/>
      <c r="F86" s="104"/>
    </row>
    <row r="87" spans="1:6" ht="12">
      <c r="A87" s="104"/>
      <c r="B87" s="107"/>
      <c r="C87" s="109"/>
      <c r="D87" s="104"/>
      <c r="E87" s="104"/>
      <c r="F87" s="104"/>
    </row>
    <row r="88" spans="1:6" ht="12.75" customHeight="1">
      <c r="A88" s="103" t="e">
        <f>'Мандатная (список)'!#REF!</f>
        <v>#REF!</v>
      </c>
      <c r="B88" s="105" t="e">
        <f>'Мандатная (список)'!#REF!&amp;CHAR(10)&amp;'Мандатная (список)'!#REF!&amp;CHAR(10)&amp;'Мандатная (список)'!#REF!&amp;CHAR(10)&amp;'Мандатная (список)'!#REF!&amp;CHAR(10)&amp;'Мандатная (список)'!#REF!&amp;CHAR(10)&amp;'Мандатная (список)'!#REF!</f>
        <v>#REF!</v>
      </c>
      <c r="C88" s="105" t="e">
        <f>'Мандатная (список)'!#REF!&amp;CHAR(10)&amp;'Мандатная (список)'!#REF!&amp;CHAR(10)&amp;'Мандатная (список)'!#REF!&amp;CHAR(10)&amp;'Мандатная (список)'!#REF!&amp;CHAR(10)&amp;'Мандатная (список)'!#REF!&amp;CHAR(10)&amp;'Мандатная (список)'!#REF!</f>
        <v>#REF!</v>
      </c>
      <c r="D88" s="103" t="e">
        <f>'Мандатная (список)'!#REF!&amp;CHAR(10)&amp;'Мандатная (список)'!#REF!&amp;CHAR(10)&amp;'Мандатная (список)'!#REF!&amp;CHAR(10)&amp;'Мандатная (список)'!#REF!&amp;CHAR(10)&amp;'Мандатная (список)'!#REF!&amp;CHAR(10)&amp;'Мандатная (список)'!#REF!</f>
        <v>#REF!</v>
      </c>
      <c r="E88" s="103" t="e">
        <f>'Мандатная (список)'!#REF!&amp;CHAR(10)&amp;'Мандатная (список)'!#REF!&amp;CHAR(10)&amp;'Мандатная (список)'!#REF!&amp;CHAR(10)&amp;'Мандатная (список)'!#REF!&amp;CHAR(10)&amp;'Мандатная (список)'!#REF!&amp;CHAR(10)&amp;'Мандатная (список)'!#REF!</f>
        <v>#REF!</v>
      </c>
      <c r="F88" s="103" t="e">
        <f>'Мандатная (список)'!#REF!&amp;CHAR(10)&amp;'Мандатная (список)'!#REF!&amp;CHAR(10)&amp;'Мандатная (список)'!#REF!&amp;CHAR(10)&amp;'Мандатная (список)'!#REF!&amp;CHAR(10)&amp;'Мандатная (список)'!#REF!&amp;CHAR(10)&amp;'Мандатная (список)'!#REF!</f>
        <v>#REF!</v>
      </c>
    </row>
    <row r="89" spans="1:6" ht="12">
      <c r="A89" s="104"/>
      <c r="B89" s="106"/>
      <c r="C89" s="108"/>
      <c r="D89" s="104"/>
      <c r="E89" s="104"/>
      <c r="F89" s="104"/>
    </row>
    <row r="90" spans="1:6" ht="12">
      <c r="A90" s="104"/>
      <c r="B90" s="106"/>
      <c r="C90" s="108"/>
      <c r="D90" s="104"/>
      <c r="E90" s="104"/>
      <c r="F90" s="104"/>
    </row>
    <row r="91" spans="1:6" ht="12">
      <c r="A91" s="104"/>
      <c r="B91" s="106"/>
      <c r="C91" s="108"/>
      <c r="D91" s="104"/>
      <c r="E91" s="104"/>
      <c r="F91" s="104"/>
    </row>
    <row r="92" spans="1:6" ht="12.75" customHeight="1">
      <c r="A92" s="104"/>
      <c r="B92" s="106"/>
      <c r="C92" s="108"/>
      <c r="D92" s="104"/>
      <c r="E92" s="104"/>
      <c r="F92" s="104"/>
    </row>
    <row r="93" spans="1:6" ht="12">
      <c r="A93" s="104"/>
      <c r="B93" s="107"/>
      <c r="C93" s="109"/>
      <c r="D93" s="104"/>
      <c r="E93" s="104"/>
      <c r="F93" s="104"/>
    </row>
    <row r="94" spans="1:6" ht="12.75" customHeight="1">
      <c r="A94" s="103" t="e">
        <f>'Мандатная (список)'!#REF!</f>
        <v>#REF!</v>
      </c>
      <c r="B94" s="105" t="e">
        <f>'Мандатная (список)'!#REF!&amp;CHAR(10)&amp;'Мандатная (список)'!#REF!&amp;CHAR(10)&amp;'Мандатная (список)'!#REF!&amp;CHAR(10)&amp;'Мандатная (список)'!#REF!&amp;CHAR(10)&amp;'Мандатная (список)'!#REF!&amp;CHAR(10)&amp;'Мандатная (список)'!#REF!</f>
        <v>#REF!</v>
      </c>
      <c r="C94" s="105" t="e">
        <f>'Мандатная (список)'!#REF!&amp;CHAR(10)&amp;'Мандатная (список)'!#REF!&amp;CHAR(10)&amp;'Мандатная (список)'!#REF!&amp;CHAR(10)&amp;'Мандатная (список)'!#REF!&amp;CHAR(10)&amp;'Мандатная (список)'!#REF!&amp;CHAR(10)&amp;'Мандатная (список)'!#REF!</f>
        <v>#REF!</v>
      </c>
      <c r="D94" s="103" t="e">
        <f>'Мандатная (список)'!#REF!&amp;CHAR(10)&amp;'Мандатная (список)'!#REF!&amp;CHAR(10)&amp;'Мандатная (список)'!#REF!&amp;CHAR(10)&amp;'Мандатная (список)'!#REF!&amp;CHAR(10)&amp;'Мандатная (список)'!#REF!&amp;CHAR(10)&amp;'Мандатная (список)'!#REF!</f>
        <v>#REF!</v>
      </c>
      <c r="E94" s="103" t="e">
        <f>'Мандатная (список)'!#REF!&amp;CHAR(10)&amp;'Мандатная (список)'!#REF!&amp;CHAR(10)&amp;'Мандатная (список)'!#REF!&amp;CHAR(10)&amp;'Мандатная (список)'!#REF!&amp;CHAR(10)&amp;'Мандатная (список)'!#REF!&amp;CHAR(10)&amp;'Мандатная (список)'!#REF!</f>
        <v>#REF!</v>
      </c>
      <c r="F94" s="103" t="e">
        <f>'Мандатная (список)'!#REF!&amp;CHAR(10)&amp;'Мандатная (список)'!#REF!&amp;CHAR(10)&amp;'Мандатная (список)'!#REF!&amp;CHAR(10)&amp;'Мандатная (список)'!#REF!&amp;CHAR(10)&amp;'Мандатная (список)'!#REF!&amp;CHAR(10)&amp;'Мандатная (список)'!#REF!</f>
        <v>#REF!</v>
      </c>
    </row>
    <row r="95" spans="1:6" ht="12">
      <c r="A95" s="104"/>
      <c r="B95" s="106"/>
      <c r="C95" s="108"/>
      <c r="D95" s="104"/>
      <c r="E95" s="104"/>
      <c r="F95" s="104"/>
    </row>
    <row r="96" spans="1:6" ht="12">
      <c r="A96" s="104"/>
      <c r="B96" s="106"/>
      <c r="C96" s="108"/>
      <c r="D96" s="104"/>
      <c r="E96" s="104"/>
      <c r="F96" s="104"/>
    </row>
    <row r="97" spans="1:6" ht="12">
      <c r="A97" s="104"/>
      <c r="B97" s="106"/>
      <c r="C97" s="108"/>
      <c r="D97" s="104"/>
      <c r="E97" s="104"/>
      <c r="F97" s="104"/>
    </row>
    <row r="98" spans="1:6" ht="12">
      <c r="A98" s="104"/>
      <c r="B98" s="106"/>
      <c r="C98" s="108"/>
      <c r="D98" s="104"/>
      <c r="E98" s="104"/>
      <c r="F98" s="104"/>
    </row>
    <row r="99" spans="1:6" ht="12">
      <c r="A99" s="104"/>
      <c r="B99" s="107"/>
      <c r="C99" s="109"/>
      <c r="D99" s="104"/>
      <c r="E99" s="104"/>
      <c r="F99" s="104"/>
    </row>
    <row r="100" spans="1:6" ht="3" customHeight="1">
      <c r="A100" s="88"/>
      <c r="B100" s="88"/>
      <c r="C100" s="88"/>
      <c r="D100" s="88"/>
      <c r="E100" s="89"/>
      <c r="F100" s="88"/>
    </row>
  </sheetData>
  <sheetProtection/>
  <mergeCells count="90">
    <mergeCell ref="A58:A63"/>
    <mergeCell ref="B58:B63"/>
    <mergeCell ref="C58:C63"/>
    <mergeCell ref="D58:D63"/>
    <mergeCell ref="E58:E63"/>
    <mergeCell ref="F58:F63"/>
    <mergeCell ref="A52:A57"/>
    <mergeCell ref="B52:B57"/>
    <mergeCell ref="C52:C57"/>
    <mergeCell ref="D52:D57"/>
    <mergeCell ref="E52:E57"/>
    <mergeCell ref="F52:F57"/>
    <mergeCell ref="A46:A51"/>
    <mergeCell ref="B46:B51"/>
    <mergeCell ref="C46:C51"/>
    <mergeCell ref="D46:D51"/>
    <mergeCell ref="E46:E51"/>
    <mergeCell ref="F46:F51"/>
    <mergeCell ref="A40:A45"/>
    <mergeCell ref="B40:B45"/>
    <mergeCell ref="C40:C45"/>
    <mergeCell ref="D40:D45"/>
    <mergeCell ref="E40:E45"/>
    <mergeCell ref="F40:F45"/>
    <mergeCell ref="A34:A39"/>
    <mergeCell ref="B34:B39"/>
    <mergeCell ref="C34:C39"/>
    <mergeCell ref="D34:D39"/>
    <mergeCell ref="E34:E39"/>
    <mergeCell ref="F34:F39"/>
    <mergeCell ref="A28:A33"/>
    <mergeCell ref="B28:B33"/>
    <mergeCell ref="C28:C33"/>
    <mergeCell ref="D28:D33"/>
    <mergeCell ref="E28:E33"/>
    <mergeCell ref="F28:F33"/>
    <mergeCell ref="C64:C69"/>
    <mergeCell ref="D64:D69"/>
    <mergeCell ref="E64:E69"/>
    <mergeCell ref="F64:F69"/>
    <mergeCell ref="A22:A27"/>
    <mergeCell ref="B22:B27"/>
    <mergeCell ref="C22:C27"/>
    <mergeCell ref="D22:D27"/>
    <mergeCell ref="E22:E27"/>
    <mergeCell ref="F22:F27"/>
    <mergeCell ref="E10:E15"/>
    <mergeCell ref="F10:F15"/>
    <mergeCell ref="A16:A21"/>
    <mergeCell ref="B16:B21"/>
    <mergeCell ref="C16:C21"/>
    <mergeCell ref="D16:D21"/>
    <mergeCell ref="E16:E21"/>
    <mergeCell ref="F16:F21"/>
    <mergeCell ref="A88:A93"/>
    <mergeCell ref="B88:B93"/>
    <mergeCell ref="C88:C93"/>
    <mergeCell ref="D88:D93"/>
    <mergeCell ref="A10:A15"/>
    <mergeCell ref="B10:B15"/>
    <mergeCell ref="C10:C15"/>
    <mergeCell ref="D10:D15"/>
    <mergeCell ref="A64:A69"/>
    <mergeCell ref="B64:B69"/>
    <mergeCell ref="A76:A81"/>
    <mergeCell ref="B76:B81"/>
    <mergeCell ref="A82:A87"/>
    <mergeCell ref="B82:B87"/>
    <mergeCell ref="C82:C87"/>
    <mergeCell ref="D82:D87"/>
    <mergeCell ref="A70:A75"/>
    <mergeCell ref="B70:B75"/>
    <mergeCell ref="C70:C75"/>
    <mergeCell ref="D70:D75"/>
    <mergeCell ref="E70:E75"/>
    <mergeCell ref="F70:F75"/>
    <mergeCell ref="C76:C81"/>
    <mergeCell ref="D76:D81"/>
    <mergeCell ref="E82:E87"/>
    <mergeCell ref="F82:F87"/>
    <mergeCell ref="E88:E93"/>
    <mergeCell ref="F88:F93"/>
    <mergeCell ref="E76:E81"/>
    <mergeCell ref="F76:F81"/>
    <mergeCell ref="E94:E99"/>
    <mergeCell ref="F94:F99"/>
    <mergeCell ref="A94:A99"/>
    <mergeCell ref="B94:B99"/>
    <mergeCell ref="C94:C99"/>
    <mergeCell ref="D94:D9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P27"/>
  <sheetViews>
    <sheetView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B26" sqref="B26"/>
    </sheetView>
  </sheetViews>
  <sheetFormatPr defaultColWidth="9.140625" defaultRowHeight="12.75"/>
  <cols>
    <col min="1" max="1" width="8.140625" style="23" bestFit="1" customWidth="1"/>
    <col min="2" max="3" width="24.7109375" style="23" customWidth="1"/>
    <col min="4" max="4" width="7.8515625" style="23" bestFit="1" customWidth="1"/>
    <col min="5" max="12" width="9.7109375" style="23" customWidth="1"/>
    <col min="13" max="13" width="7.140625" style="23" bestFit="1" customWidth="1"/>
    <col min="14" max="15" width="6.7109375" style="23" customWidth="1"/>
    <col min="16" max="16" width="6.7109375" style="23" bestFit="1" customWidth="1"/>
    <col min="17" max="16384" width="9.140625" style="23" customWidth="1"/>
  </cols>
  <sheetData>
    <row r="1" spans="3:12" s="1" customFormat="1" ht="12.75">
      <c r="C1" s="75" t="str">
        <f>Название_мероприятия</f>
        <v>Краевые лично-командные соревнования  по рафтингу и гребному слалому «Лосиные игры 2014»</v>
      </c>
      <c r="G1" s="15"/>
      <c r="H1" s="15"/>
      <c r="I1" s="15"/>
      <c r="J1" s="15"/>
      <c r="K1" s="15"/>
      <c r="L1" s="15"/>
    </row>
    <row r="2" spans="3:6" s="1" customFormat="1" ht="12.75">
      <c r="C2" s="3" t="s">
        <v>25</v>
      </c>
      <c r="E2" s="6"/>
      <c r="F2" s="6"/>
    </row>
    <row r="3" spans="3:13" s="1" customFormat="1" ht="12.75">
      <c r="C3" s="3" t="s">
        <v>38</v>
      </c>
      <c r="E3" s="6"/>
      <c r="F3" s="6"/>
      <c r="J3" s="59"/>
      <c r="K3" s="115" t="s">
        <v>36</v>
      </c>
      <c r="L3" s="115"/>
      <c r="M3" s="57"/>
    </row>
    <row r="4" spans="3:13" s="1" customFormat="1" ht="12.75">
      <c r="C4" s="73" t="str">
        <f>"Класс судов: "&amp;Класс_судов</f>
        <v>Класс судов: К2 Ж</v>
      </c>
      <c r="D4" s="6"/>
      <c r="E4" s="6"/>
      <c r="F4" s="6"/>
      <c r="J4" s="57"/>
      <c r="K4" s="57"/>
      <c r="L4" s="57"/>
      <c r="M4" s="57"/>
    </row>
    <row r="5" spans="1:13" ht="12">
      <c r="A5" s="1"/>
      <c r="B5" s="1"/>
      <c r="C5" s="1"/>
      <c r="J5" s="60"/>
      <c r="K5" s="60" t="s">
        <v>24</v>
      </c>
      <c r="L5" s="30"/>
      <c r="M5" s="30"/>
    </row>
    <row r="6" spans="1:12" s="1" customFormat="1" ht="12.75" customHeight="1">
      <c r="A6" s="16"/>
      <c r="C6" s="7" t="str">
        <f>"Место проведения: "&amp;Место_проведения</f>
        <v>Место проведения: р. Лосиха, Алтайский край</v>
      </c>
      <c r="D6" s="74"/>
      <c r="E6" s="9"/>
      <c r="F6" s="9"/>
      <c r="G6" s="15"/>
      <c r="H6" s="15"/>
      <c r="J6" s="23"/>
      <c r="K6" s="76" t="str">
        <f>Главный_судья&amp;" _____________"</f>
        <v>Дудник А.В. _____________</v>
      </c>
      <c r="L6" s="20"/>
    </row>
    <row r="7" spans="1:13" s="1" customFormat="1" ht="12.75">
      <c r="A7" s="16"/>
      <c r="C7" s="7" t="str">
        <f>"Время проведения: "&amp;Время_проведения</f>
        <v>Время проведения: 18-19 апреля 2015 г.</v>
      </c>
      <c r="D7" s="74"/>
      <c r="E7" s="11"/>
      <c r="F7" s="11"/>
      <c r="G7" s="15"/>
      <c r="H7" s="15"/>
      <c r="J7" s="58"/>
      <c r="K7" s="58" t="s">
        <v>37</v>
      </c>
      <c r="L7" s="7"/>
      <c r="M7" s="7"/>
    </row>
    <row r="8" spans="1:12" s="20" customFormat="1" ht="12.75">
      <c r="A8" s="19"/>
      <c r="B8" s="18"/>
      <c r="C8" s="19"/>
      <c r="D8" s="21"/>
      <c r="E8" s="21"/>
      <c r="F8" s="21"/>
      <c r="G8" s="4"/>
      <c r="H8" s="4"/>
      <c r="I8" s="4"/>
      <c r="J8" s="4"/>
      <c r="K8" s="4"/>
      <c r="L8" s="4"/>
    </row>
    <row r="9" spans="1:16" ht="38.25" customHeight="1">
      <c r="A9" s="110" t="s">
        <v>10</v>
      </c>
      <c r="B9" s="111" t="s">
        <v>11</v>
      </c>
      <c r="C9" s="111" t="s">
        <v>12</v>
      </c>
      <c r="D9" s="112" t="s">
        <v>29</v>
      </c>
      <c r="E9" s="113" t="s">
        <v>43</v>
      </c>
      <c r="F9" s="113"/>
      <c r="G9" s="113" t="s">
        <v>42</v>
      </c>
      <c r="H9" s="113"/>
      <c r="I9" s="113" t="s">
        <v>39</v>
      </c>
      <c r="J9" s="113"/>
      <c r="K9" s="113" t="s">
        <v>41</v>
      </c>
      <c r="L9" s="113"/>
      <c r="M9" s="113" t="s">
        <v>26</v>
      </c>
      <c r="N9" s="113" t="s">
        <v>45</v>
      </c>
      <c r="O9" s="116" t="s">
        <v>19</v>
      </c>
      <c r="P9" s="114" t="s">
        <v>20</v>
      </c>
    </row>
    <row r="10" spans="1:16" ht="12.75" customHeight="1">
      <c r="A10" s="110"/>
      <c r="B10" s="111"/>
      <c r="C10" s="111"/>
      <c r="D10" s="112"/>
      <c r="E10" s="22" t="s">
        <v>40</v>
      </c>
      <c r="F10" s="22" t="s">
        <v>46</v>
      </c>
      <c r="G10" s="22" t="s">
        <v>40</v>
      </c>
      <c r="H10" s="22" t="s">
        <v>46</v>
      </c>
      <c r="I10" s="22" t="s">
        <v>40</v>
      </c>
      <c r="J10" s="22" t="s">
        <v>46</v>
      </c>
      <c r="K10" s="22" t="s">
        <v>40</v>
      </c>
      <c r="L10" s="22" t="s">
        <v>46</v>
      </c>
      <c r="M10" s="113"/>
      <c r="N10" s="113"/>
      <c r="O10" s="116"/>
      <c r="P10" s="114"/>
    </row>
    <row r="11" spans="1:16" ht="76.5" customHeight="1">
      <c r="A11" s="31"/>
      <c r="B11" s="14" t="e">
        <f>VLOOKUP($A11,Список,2,0)</f>
        <v>#N/A</v>
      </c>
      <c r="C11" s="14" t="e">
        <f aca="true" t="shared" si="0" ref="C11:C22">VLOOKUP($A11,Список,3,0)</f>
        <v>#N/A</v>
      </c>
      <c r="D11" s="12" t="e">
        <f aca="true" t="shared" si="1" ref="D11:D22">VLOOKUP($A11,Список,6,0)</f>
        <v>#N/A</v>
      </c>
      <c r="E11" s="64" t="e">
        <f aca="true" t="shared" si="2" ref="E11:E22">VLOOKUP($A11,Квалификация,16,0)</f>
        <v>#REF!</v>
      </c>
      <c r="F11" s="64" t="e">
        <f aca="true" t="shared" si="3" ref="F11:F22">VLOOKUP($A11,Квалификация,17,0)</f>
        <v>#REF!</v>
      </c>
      <c r="G11" s="64" t="e">
        <f aca="true" t="shared" si="4" ref="G11:G22">VLOOKUP($A11,Спринт,14,0)</f>
        <v>#REF!</v>
      </c>
      <c r="H11" s="64" t="e">
        <f aca="true" t="shared" si="5" ref="H11:H22">VLOOKUP($A11,Спринт,15,0)</f>
        <v>#REF!</v>
      </c>
      <c r="I11" s="64" t="e">
        <f aca="true" t="shared" si="6" ref="I11:I22">VLOOKUP($A11,Слалом,23,0)</f>
        <v>#REF!</v>
      </c>
      <c r="J11" s="64" t="e">
        <f aca="true" t="shared" si="7" ref="J11:J22">VLOOKUP($A11,Слалом,24,0)</f>
        <v>#REF!</v>
      </c>
      <c r="K11" s="64" t="e">
        <f aca="true" t="shared" si="8" ref="K11:K22">VLOOKUP($A11,Гонка,15,0)</f>
        <v>#REF!</v>
      </c>
      <c r="L11" s="64" t="e">
        <f aca="true" t="shared" si="9" ref="L11:L22">VLOOKUP($A11,Гонка,16,0)</f>
        <v>#REF!</v>
      </c>
      <c r="M11" s="64" t="e">
        <f>E11+I11+G11+K11</f>
        <v>#REF!</v>
      </c>
      <c r="N11" s="64" t="e">
        <f>F11+J11+H11+L11</f>
        <v>#REF!</v>
      </c>
      <c r="O11" s="65" t="e">
        <f>RANK(M11,$M$11:$M$22,1)</f>
        <v>#REF!</v>
      </c>
      <c r="P11" s="66"/>
    </row>
    <row r="12" spans="1:16" ht="76.5" customHeight="1">
      <c r="A12" s="31"/>
      <c r="B12" s="14" t="e">
        <f aca="true" t="shared" si="10" ref="B12:B22">VLOOKUP($A12,Список,2,0)</f>
        <v>#N/A</v>
      </c>
      <c r="C12" s="14" t="e">
        <f t="shared" si="0"/>
        <v>#N/A</v>
      </c>
      <c r="D12" s="12" t="e">
        <f t="shared" si="1"/>
        <v>#N/A</v>
      </c>
      <c r="E12" s="64" t="e">
        <f t="shared" si="2"/>
        <v>#REF!</v>
      </c>
      <c r="F12" s="64" t="e">
        <f t="shared" si="3"/>
        <v>#REF!</v>
      </c>
      <c r="G12" s="64" t="e">
        <f t="shared" si="4"/>
        <v>#REF!</v>
      </c>
      <c r="H12" s="64" t="e">
        <f t="shared" si="5"/>
        <v>#REF!</v>
      </c>
      <c r="I12" s="64" t="e">
        <f t="shared" si="6"/>
        <v>#REF!</v>
      </c>
      <c r="J12" s="64" t="e">
        <f t="shared" si="7"/>
        <v>#REF!</v>
      </c>
      <c r="K12" s="64" t="e">
        <f t="shared" si="8"/>
        <v>#REF!</v>
      </c>
      <c r="L12" s="64" t="e">
        <f t="shared" si="9"/>
        <v>#REF!</v>
      </c>
      <c r="M12" s="64" t="e">
        <f aca="true" t="shared" si="11" ref="M12:M22">E12+I12+G12+K12</f>
        <v>#REF!</v>
      </c>
      <c r="N12" s="64" t="e">
        <f aca="true" t="shared" si="12" ref="N12:N22">F12+J12+H12+L12</f>
        <v>#REF!</v>
      </c>
      <c r="O12" s="65" t="e">
        <f aca="true" t="shared" si="13" ref="O12:O22">RANK(M12,$M$11:$M$22,1)</f>
        <v>#REF!</v>
      </c>
      <c r="P12" s="66"/>
    </row>
    <row r="13" spans="1:16" ht="76.5" customHeight="1">
      <c r="A13" s="31"/>
      <c r="B13" s="14" t="e">
        <f t="shared" si="10"/>
        <v>#N/A</v>
      </c>
      <c r="C13" s="14" t="e">
        <f t="shared" si="0"/>
        <v>#N/A</v>
      </c>
      <c r="D13" s="12" t="e">
        <f t="shared" si="1"/>
        <v>#N/A</v>
      </c>
      <c r="E13" s="64" t="e">
        <f t="shared" si="2"/>
        <v>#REF!</v>
      </c>
      <c r="F13" s="64" t="e">
        <f t="shared" si="3"/>
        <v>#REF!</v>
      </c>
      <c r="G13" s="64" t="e">
        <f t="shared" si="4"/>
        <v>#REF!</v>
      </c>
      <c r="H13" s="64" t="e">
        <f t="shared" si="5"/>
        <v>#REF!</v>
      </c>
      <c r="I13" s="64" t="e">
        <f t="shared" si="6"/>
        <v>#REF!</v>
      </c>
      <c r="J13" s="64" t="e">
        <f t="shared" si="7"/>
        <v>#REF!</v>
      </c>
      <c r="K13" s="64" t="e">
        <f t="shared" si="8"/>
        <v>#REF!</v>
      </c>
      <c r="L13" s="64" t="e">
        <f t="shared" si="9"/>
        <v>#REF!</v>
      </c>
      <c r="M13" s="64" t="e">
        <f t="shared" si="11"/>
        <v>#REF!</v>
      </c>
      <c r="N13" s="64" t="e">
        <f t="shared" si="12"/>
        <v>#REF!</v>
      </c>
      <c r="O13" s="65" t="e">
        <f t="shared" si="13"/>
        <v>#REF!</v>
      </c>
      <c r="P13" s="66"/>
    </row>
    <row r="14" spans="1:16" ht="76.5" customHeight="1">
      <c r="A14" s="31"/>
      <c r="B14" s="14" t="e">
        <f t="shared" si="10"/>
        <v>#N/A</v>
      </c>
      <c r="C14" s="14" t="e">
        <f t="shared" si="0"/>
        <v>#N/A</v>
      </c>
      <c r="D14" s="12" t="e">
        <f t="shared" si="1"/>
        <v>#N/A</v>
      </c>
      <c r="E14" s="64" t="e">
        <f t="shared" si="2"/>
        <v>#REF!</v>
      </c>
      <c r="F14" s="64" t="e">
        <f t="shared" si="3"/>
        <v>#REF!</v>
      </c>
      <c r="G14" s="64" t="e">
        <f t="shared" si="4"/>
        <v>#REF!</v>
      </c>
      <c r="H14" s="64" t="e">
        <f t="shared" si="5"/>
        <v>#REF!</v>
      </c>
      <c r="I14" s="64" t="e">
        <f t="shared" si="6"/>
        <v>#REF!</v>
      </c>
      <c r="J14" s="64" t="e">
        <f t="shared" si="7"/>
        <v>#REF!</v>
      </c>
      <c r="K14" s="64" t="e">
        <f t="shared" si="8"/>
        <v>#REF!</v>
      </c>
      <c r="L14" s="64" t="e">
        <f t="shared" si="9"/>
        <v>#REF!</v>
      </c>
      <c r="M14" s="64" t="e">
        <f t="shared" si="11"/>
        <v>#REF!</v>
      </c>
      <c r="N14" s="64" t="e">
        <f t="shared" si="12"/>
        <v>#REF!</v>
      </c>
      <c r="O14" s="65" t="e">
        <f t="shared" si="13"/>
        <v>#REF!</v>
      </c>
      <c r="P14" s="66"/>
    </row>
    <row r="15" spans="1:16" ht="76.5" customHeight="1">
      <c r="A15" s="31"/>
      <c r="B15" s="14" t="e">
        <f t="shared" si="10"/>
        <v>#N/A</v>
      </c>
      <c r="C15" s="14" t="e">
        <f t="shared" si="0"/>
        <v>#N/A</v>
      </c>
      <c r="D15" s="12" t="e">
        <f t="shared" si="1"/>
        <v>#N/A</v>
      </c>
      <c r="E15" s="64" t="e">
        <f t="shared" si="2"/>
        <v>#REF!</v>
      </c>
      <c r="F15" s="64" t="e">
        <f t="shared" si="3"/>
        <v>#REF!</v>
      </c>
      <c r="G15" s="64" t="e">
        <f t="shared" si="4"/>
        <v>#REF!</v>
      </c>
      <c r="H15" s="64" t="e">
        <f t="shared" si="5"/>
        <v>#REF!</v>
      </c>
      <c r="I15" s="64" t="e">
        <f t="shared" si="6"/>
        <v>#REF!</v>
      </c>
      <c r="J15" s="64" t="e">
        <f t="shared" si="7"/>
        <v>#REF!</v>
      </c>
      <c r="K15" s="64" t="e">
        <f t="shared" si="8"/>
        <v>#REF!</v>
      </c>
      <c r="L15" s="64" t="e">
        <f t="shared" si="9"/>
        <v>#REF!</v>
      </c>
      <c r="M15" s="64" t="e">
        <f t="shared" si="11"/>
        <v>#REF!</v>
      </c>
      <c r="N15" s="64" t="e">
        <f t="shared" si="12"/>
        <v>#REF!</v>
      </c>
      <c r="O15" s="65" t="e">
        <f t="shared" si="13"/>
        <v>#REF!</v>
      </c>
      <c r="P15" s="66"/>
    </row>
    <row r="16" spans="1:16" ht="76.5" customHeight="1">
      <c r="A16" s="31"/>
      <c r="B16" s="14" t="e">
        <f t="shared" si="10"/>
        <v>#N/A</v>
      </c>
      <c r="C16" s="14" t="e">
        <f t="shared" si="0"/>
        <v>#N/A</v>
      </c>
      <c r="D16" s="12" t="e">
        <f t="shared" si="1"/>
        <v>#N/A</v>
      </c>
      <c r="E16" s="64" t="e">
        <f t="shared" si="2"/>
        <v>#REF!</v>
      </c>
      <c r="F16" s="64" t="e">
        <f t="shared" si="3"/>
        <v>#REF!</v>
      </c>
      <c r="G16" s="64" t="e">
        <f t="shared" si="4"/>
        <v>#REF!</v>
      </c>
      <c r="H16" s="64" t="e">
        <f t="shared" si="5"/>
        <v>#REF!</v>
      </c>
      <c r="I16" s="64" t="e">
        <f t="shared" si="6"/>
        <v>#REF!</v>
      </c>
      <c r="J16" s="64" t="e">
        <f t="shared" si="7"/>
        <v>#REF!</v>
      </c>
      <c r="K16" s="64" t="e">
        <f t="shared" si="8"/>
        <v>#REF!</v>
      </c>
      <c r="L16" s="64" t="e">
        <f t="shared" si="9"/>
        <v>#REF!</v>
      </c>
      <c r="M16" s="64" t="e">
        <f t="shared" si="11"/>
        <v>#REF!</v>
      </c>
      <c r="N16" s="64" t="e">
        <f t="shared" si="12"/>
        <v>#REF!</v>
      </c>
      <c r="O16" s="65" t="e">
        <f t="shared" si="13"/>
        <v>#REF!</v>
      </c>
      <c r="P16" s="66"/>
    </row>
    <row r="17" spans="1:16" ht="76.5" customHeight="1">
      <c r="A17" s="31"/>
      <c r="B17" s="14" t="e">
        <f t="shared" si="10"/>
        <v>#N/A</v>
      </c>
      <c r="C17" s="14" t="e">
        <f t="shared" si="0"/>
        <v>#N/A</v>
      </c>
      <c r="D17" s="12" t="e">
        <f t="shared" si="1"/>
        <v>#N/A</v>
      </c>
      <c r="E17" s="64" t="e">
        <f t="shared" si="2"/>
        <v>#REF!</v>
      </c>
      <c r="F17" s="64" t="e">
        <f t="shared" si="3"/>
        <v>#REF!</v>
      </c>
      <c r="G17" s="64" t="e">
        <f t="shared" si="4"/>
        <v>#REF!</v>
      </c>
      <c r="H17" s="64" t="e">
        <f t="shared" si="5"/>
        <v>#REF!</v>
      </c>
      <c r="I17" s="64" t="e">
        <f t="shared" si="6"/>
        <v>#REF!</v>
      </c>
      <c r="J17" s="64" t="e">
        <f t="shared" si="7"/>
        <v>#REF!</v>
      </c>
      <c r="K17" s="64" t="e">
        <f t="shared" si="8"/>
        <v>#REF!</v>
      </c>
      <c r="L17" s="64" t="e">
        <f t="shared" si="9"/>
        <v>#REF!</v>
      </c>
      <c r="M17" s="64" t="e">
        <f t="shared" si="11"/>
        <v>#REF!</v>
      </c>
      <c r="N17" s="64" t="e">
        <f t="shared" si="12"/>
        <v>#REF!</v>
      </c>
      <c r="O17" s="65" t="e">
        <f t="shared" si="13"/>
        <v>#REF!</v>
      </c>
      <c r="P17" s="66"/>
    </row>
    <row r="18" spans="1:16" ht="76.5" customHeight="1">
      <c r="A18" s="31"/>
      <c r="B18" s="14" t="e">
        <f t="shared" si="10"/>
        <v>#N/A</v>
      </c>
      <c r="C18" s="14" t="e">
        <f t="shared" si="0"/>
        <v>#N/A</v>
      </c>
      <c r="D18" s="12" t="e">
        <f t="shared" si="1"/>
        <v>#N/A</v>
      </c>
      <c r="E18" s="64" t="e">
        <f t="shared" si="2"/>
        <v>#REF!</v>
      </c>
      <c r="F18" s="64" t="e">
        <f t="shared" si="3"/>
        <v>#REF!</v>
      </c>
      <c r="G18" s="64" t="e">
        <f t="shared" si="4"/>
        <v>#REF!</v>
      </c>
      <c r="H18" s="64" t="e">
        <f t="shared" si="5"/>
        <v>#REF!</v>
      </c>
      <c r="I18" s="64" t="e">
        <f t="shared" si="6"/>
        <v>#REF!</v>
      </c>
      <c r="J18" s="64" t="e">
        <f t="shared" si="7"/>
        <v>#REF!</v>
      </c>
      <c r="K18" s="64" t="e">
        <f t="shared" si="8"/>
        <v>#REF!</v>
      </c>
      <c r="L18" s="64" t="e">
        <f t="shared" si="9"/>
        <v>#REF!</v>
      </c>
      <c r="M18" s="64" t="e">
        <f t="shared" si="11"/>
        <v>#REF!</v>
      </c>
      <c r="N18" s="64" t="e">
        <f t="shared" si="12"/>
        <v>#REF!</v>
      </c>
      <c r="O18" s="65" t="e">
        <f t="shared" si="13"/>
        <v>#REF!</v>
      </c>
      <c r="P18" s="66"/>
    </row>
    <row r="19" spans="1:16" ht="76.5" customHeight="1">
      <c r="A19" s="31"/>
      <c r="B19" s="14" t="e">
        <f t="shared" si="10"/>
        <v>#N/A</v>
      </c>
      <c r="C19" s="14" t="e">
        <f t="shared" si="0"/>
        <v>#N/A</v>
      </c>
      <c r="D19" s="12" t="e">
        <f t="shared" si="1"/>
        <v>#N/A</v>
      </c>
      <c r="E19" s="64" t="e">
        <f t="shared" si="2"/>
        <v>#REF!</v>
      </c>
      <c r="F19" s="64" t="e">
        <f t="shared" si="3"/>
        <v>#REF!</v>
      </c>
      <c r="G19" s="64" t="e">
        <f t="shared" si="4"/>
        <v>#REF!</v>
      </c>
      <c r="H19" s="64" t="e">
        <f t="shared" si="5"/>
        <v>#REF!</v>
      </c>
      <c r="I19" s="64" t="e">
        <f t="shared" si="6"/>
        <v>#REF!</v>
      </c>
      <c r="J19" s="64" t="e">
        <f t="shared" si="7"/>
        <v>#REF!</v>
      </c>
      <c r="K19" s="64" t="e">
        <f t="shared" si="8"/>
        <v>#REF!</v>
      </c>
      <c r="L19" s="64" t="e">
        <f t="shared" si="9"/>
        <v>#REF!</v>
      </c>
      <c r="M19" s="64" t="e">
        <f t="shared" si="11"/>
        <v>#REF!</v>
      </c>
      <c r="N19" s="64" t="e">
        <f t="shared" si="12"/>
        <v>#REF!</v>
      </c>
      <c r="O19" s="65" t="e">
        <f t="shared" si="13"/>
        <v>#REF!</v>
      </c>
      <c r="P19" s="66"/>
    </row>
    <row r="20" spans="1:16" ht="76.5" customHeight="1">
      <c r="A20" s="31"/>
      <c r="B20" s="14" t="e">
        <f t="shared" si="10"/>
        <v>#N/A</v>
      </c>
      <c r="C20" s="14" t="e">
        <f t="shared" si="0"/>
        <v>#N/A</v>
      </c>
      <c r="D20" s="12" t="e">
        <f t="shared" si="1"/>
        <v>#N/A</v>
      </c>
      <c r="E20" s="64" t="e">
        <f t="shared" si="2"/>
        <v>#REF!</v>
      </c>
      <c r="F20" s="64" t="e">
        <f t="shared" si="3"/>
        <v>#REF!</v>
      </c>
      <c r="G20" s="64" t="e">
        <f t="shared" si="4"/>
        <v>#REF!</v>
      </c>
      <c r="H20" s="64" t="e">
        <f t="shared" si="5"/>
        <v>#REF!</v>
      </c>
      <c r="I20" s="64" t="e">
        <f t="shared" si="6"/>
        <v>#REF!</v>
      </c>
      <c r="J20" s="64" t="e">
        <f t="shared" si="7"/>
        <v>#REF!</v>
      </c>
      <c r="K20" s="64" t="e">
        <f t="shared" si="8"/>
        <v>#REF!</v>
      </c>
      <c r="L20" s="64" t="e">
        <f t="shared" si="9"/>
        <v>#REF!</v>
      </c>
      <c r="M20" s="64" t="e">
        <f t="shared" si="11"/>
        <v>#REF!</v>
      </c>
      <c r="N20" s="64" t="e">
        <f t="shared" si="12"/>
        <v>#REF!</v>
      </c>
      <c r="O20" s="65" t="e">
        <f t="shared" si="13"/>
        <v>#REF!</v>
      </c>
      <c r="P20" s="66"/>
    </row>
    <row r="21" spans="1:16" ht="76.5" customHeight="1">
      <c r="A21" s="31"/>
      <c r="B21" s="14" t="e">
        <f t="shared" si="10"/>
        <v>#N/A</v>
      </c>
      <c r="C21" s="14" t="e">
        <f t="shared" si="0"/>
        <v>#N/A</v>
      </c>
      <c r="D21" s="12" t="e">
        <f t="shared" si="1"/>
        <v>#N/A</v>
      </c>
      <c r="E21" s="64" t="e">
        <f t="shared" si="2"/>
        <v>#REF!</v>
      </c>
      <c r="F21" s="64" t="e">
        <f t="shared" si="3"/>
        <v>#REF!</v>
      </c>
      <c r="G21" s="64" t="e">
        <f t="shared" si="4"/>
        <v>#REF!</v>
      </c>
      <c r="H21" s="64" t="e">
        <f t="shared" si="5"/>
        <v>#REF!</v>
      </c>
      <c r="I21" s="64" t="e">
        <f t="shared" si="6"/>
        <v>#REF!</v>
      </c>
      <c r="J21" s="64" t="e">
        <f t="shared" si="7"/>
        <v>#REF!</v>
      </c>
      <c r="K21" s="64" t="e">
        <f t="shared" si="8"/>
        <v>#REF!</v>
      </c>
      <c r="L21" s="64" t="e">
        <f t="shared" si="9"/>
        <v>#REF!</v>
      </c>
      <c r="M21" s="64" t="e">
        <f t="shared" si="11"/>
        <v>#REF!</v>
      </c>
      <c r="N21" s="64" t="e">
        <f t="shared" si="12"/>
        <v>#REF!</v>
      </c>
      <c r="O21" s="65" t="e">
        <f t="shared" si="13"/>
        <v>#REF!</v>
      </c>
      <c r="P21" s="66"/>
    </row>
    <row r="22" spans="1:16" ht="76.5" customHeight="1">
      <c r="A22" s="31"/>
      <c r="B22" s="14" t="e">
        <f t="shared" si="10"/>
        <v>#N/A</v>
      </c>
      <c r="C22" s="14" t="e">
        <f t="shared" si="0"/>
        <v>#N/A</v>
      </c>
      <c r="D22" s="12" t="e">
        <f t="shared" si="1"/>
        <v>#N/A</v>
      </c>
      <c r="E22" s="64" t="e">
        <f t="shared" si="2"/>
        <v>#REF!</v>
      </c>
      <c r="F22" s="64" t="e">
        <f t="shared" si="3"/>
        <v>#REF!</v>
      </c>
      <c r="G22" s="64" t="e">
        <f t="shared" si="4"/>
        <v>#REF!</v>
      </c>
      <c r="H22" s="64" t="e">
        <f t="shared" si="5"/>
        <v>#REF!</v>
      </c>
      <c r="I22" s="64" t="e">
        <f t="shared" si="6"/>
        <v>#REF!</v>
      </c>
      <c r="J22" s="64" t="e">
        <f t="shared" si="7"/>
        <v>#REF!</v>
      </c>
      <c r="K22" s="64" t="e">
        <f t="shared" si="8"/>
        <v>#REF!</v>
      </c>
      <c r="L22" s="64" t="e">
        <f t="shared" si="9"/>
        <v>#REF!</v>
      </c>
      <c r="M22" s="64" t="e">
        <f t="shared" si="11"/>
        <v>#REF!</v>
      </c>
      <c r="N22" s="64" t="e">
        <f t="shared" si="12"/>
        <v>#REF!</v>
      </c>
      <c r="O22" s="65" t="e">
        <f t="shared" si="13"/>
        <v>#REF!</v>
      </c>
      <c r="P22" s="66"/>
    </row>
    <row r="23" spans="1:16" ht="12">
      <c r="A23" s="25"/>
      <c r="B23" s="24"/>
      <c r="C23" s="24"/>
      <c r="D23" s="26"/>
      <c r="E23" s="27"/>
      <c r="F23" s="27"/>
      <c r="G23" s="27"/>
      <c r="H23" s="27"/>
      <c r="I23" s="27"/>
      <c r="J23" s="27"/>
      <c r="K23" s="27"/>
      <c r="L23" s="27"/>
      <c r="M23" s="28"/>
      <c r="N23" s="29"/>
      <c r="O23" s="29"/>
      <c r="P23" s="29"/>
    </row>
    <row r="24" spans="1:16" ht="12">
      <c r="A24" s="25"/>
      <c r="B24" s="24"/>
      <c r="C24" s="24"/>
      <c r="D24" s="26"/>
      <c r="E24" s="27"/>
      <c r="F24" s="27"/>
      <c r="G24" s="27"/>
      <c r="H24" s="27"/>
      <c r="I24" s="27"/>
      <c r="J24" s="27"/>
      <c r="K24" s="27"/>
      <c r="L24" s="27"/>
      <c r="M24" s="28"/>
      <c r="N24" s="29"/>
      <c r="O24" s="29"/>
      <c r="P24" s="29"/>
    </row>
    <row r="26" ht="12">
      <c r="B26" s="55" t="s">
        <v>35</v>
      </c>
    </row>
    <row r="27" spans="2:3" ht="12">
      <c r="B27" s="77" t="str">
        <f>Главный_секретарь</f>
        <v>Табакаев В.А.</v>
      </c>
      <c r="C27" s="54"/>
    </row>
  </sheetData>
  <sheetProtection sheet="1" objects="1" scenarios="1"/>
  <mergeCells count="13">
    <mergeCell ref="I9:J9"/>
    <mergeCell ref="K9:L9"/>
    <mergeCell ref="P9:P10"/>
    <mergeCell ref="K3:L3"/>
    <mergeCell ref="M9:M10"/>
    <mergeCell ref="O9:O10"/>
    <mergeCell ref="N9:N10"/>
    <mergeCell ref="A9:A10"/>
    <mergeCell ref="B9:B10"/>
    <mergeCell ref="C9:C10"/>
    <mergeCell ref="D9:D10"/>
    <mergeCell ref="E9:F9"/>
    <mergeCell ref="G9:H9"/>
  </mergeCells>
  <printOptions/>
  <pageMargins left="0.75" right="0.75" top="1" bottom="1" header="0.5" footer="0.5"/>
  <pageSetup fitToHeight="1" fitToWidth="1" horizontalDpi="600" verticalDpi="600" orientation="landscape" paperSize="9" scale="4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Q38"/>
  <sheetViews>
    <sheetView zoomScalePageLayoutView="0" workbookViewId="0" topLeftCell="A1">
      <pane xSplit="4" ySplit="9" topLeftCell="I10" activePane="bottomRight" state="frozen"/>
      <selection pane="topLeft" activeCell="N9" sqref="N9:N32"/>
      <selection pane="topRight" activeCell="N9" sqref="N9:N32"/>
      <selection pane="bottomLeft" activeCell="N9" sqref="N9:N32"/>
      <selection pane="bottomRight" activeCell="L6" sqref="L6:L7"/>
    </sheetView>
  </sheetViews>
  <sheetFormatPr defaultColWidth="9.140625" defaultRowHeight="12.75"/>
  <cols>
    <col min="1" max="1" width="8.140625" style="1" bestFit="1" customWidth="1"/>
    <col min="2" max="3" width="24.7109375" style="1" customWidth="1"/>
    <col min="4" max="4" width="8.421875" style="1" bestFit="1" customWidth="1"/>
    <col min="5" max="7" width="9.7109375" style="1" bestFit="1" customWidth="1"/>
    <col min="8" max="8" width="7.8515625" style="1" bestFit="1" customWidth="1"/>
    <col min="9" max="10" width="4.7109375" style="1" customWidth="1"/>
    <col min="11" max="11" width="9.28125" style="1" bestFit="1" customWidth="1"/>
    <col min="12" max="12" width="8.57421875" style="1" bestFit="1" customWidth="1"/>
    <col min="13" max="14" width="9.7109375" style="1" bestFit="1" customWidth="1"/>
    <col min="15" max="15" width="6.7109375" style="1" customWidth="1"/>
    <col min="16" max="16" width="6.7109375" style="1" bestFit="1" customWidth="1"/>
    <col min="17" max="17" width="6.7109375" style="1" customWidth="1"/>
    <col min="18" max="16384" width="9.140625" style="1" customWidth="1"/>
  </cols>
  <sheetData>
    <row r="1" spans="1:13" ht="12.75">
      <c r="A1" s="7"/>
      <c r="B1" s="7"/>
      <c r="C1" s="48" t="str">
        <f>Сводный!$C$1</f>
        <v>Краевые лично-командные соревнования  по рафтингу и гребному слалому «Лосиные игры 2014»</v>
      </c>
      <c r="D1" s="7"/>
      <c r="E1" s="7"/>
      <c r="F1" s="7"/>
      <c r="G1" s="61"/>
      <c r="H1" s="7"/>
      <c r="I1" s="61"/>
      <c r="J1" s="7"/>
      <c r="K1" s="7"/>
      <c r="L1" s="7"/>
      <c r="M1" s="7"/>
    </row>
    <row r="2" spans="1:13" ht="12.75">
      <c r="A2" s="7"/>
      <c r="B2" s="7"/>
      <c r="C2" s="3" t="s">
        <v>32</v>
      </c>
      <c r="D2" s="7"/>
      <c r="E2" s="7"/>
      <c r="F2" s="61"/>
      <c r="G2" s="7"/>
      <c r="H2" s="7"/>
      <c r="I2" s="7"/>
      <c r="J2" s="7"/>
      <c r="K2" s="7"/>
      <c r="L2" s="7"/>
      <c r="M2" s="7"/>
    </row>
    <row r="3" spans="1:14" ht="12.75">
      <c r="A3" s="7"/>
      <c r="B3" s="7"/>
      <c r="C3" s="3" t="s">
        <v>43</v>
      </c>
      <c r="D3" s="7"/>
      <c r="E3" s="7"/>
      <c r="F3" s="61"/>
      <c r="G3" s="7"/>
      <c r="H3" s="7"/>
      <c r="I3" s="7"/>
      <c r="J3" s="7"/>
      <c r="K3" s="7"/>
      <c r="L3" s="115" t="s">
        <v>36</v>
      </c>
      <c r="M3" s="115"/>
      <c r="N3" s="57"/>
    </row>
    <row r="4" spans="1:14" ht="12.75">
      <c r="A4" s="7"/>
      <c r="B4" s="7"/>
      <c r="C4" s="48" t="str">
        <f>Сводный!$C$4</f>
        <v>Класс судов: К2 Ж</v>
      </c>
      <c r="D4" s="61"/>
      <c r="E4" s="7"/>
      <c r="F4" s="61"/>
      <c r="G4" s="7"/>
      <c r="H4" s="7"/>
      <c r="I4" s="7"/>
      <c r="J4" s="7"/>
      <c r="K4" s="7"/>
      <c r="L4" s="63"/>
      <c r="M4" s="63"/>
      <c r="N4" s="57"/>
    </row>
    <row r="5" spans="1:14" ht="12">
      <c r="A5" s="7"/>
      <c r="B5" s="7"/>
      <c r="C5" s="7"/>
      <c r="D5" s="30"/>
      <c r="E5" s="7"/>
      <c r="F5" s="7"/>
      <c r="G5" s="7"/>
      <c r="H5" s="7"/>
      <c r="I5" s="7"/>
      <c r="J5" s="7"/>
      <c r="K5" s="7"/>
      <c r="L5" s="60" t="s">
        <v>24</v>
      </c>
      <c r="M5" s="30"/>
      <c r="N5" s="30"/>
    </row>
    <row r="6" spans="1:13" ht="12">
      <c r="A6" s="17"/>
      <c r="B6" s="7"/>
      <c r="C6" s="8" t="str">
        <f>Сводный!$C$6</f>
        <v>Место проведения: р. Лосиха, Алтайский край</v>
      </c>
      <c r="D6" s="8"/>
      <c r="E6" s="8"/>
      <c r="F6" s="8"/>
      <c r="G6" s="61"/>
      <c r="H6" s="7"/>
      <c r="I6" s="61"/>
      <c r="J6" s="7"/>
      <c r="K6" s="7"/>
      <c r="L6" s="8" t="str">
        <f>Сводный!$K$6</f>
        <v>Дудник А.В. _____________</v>
      </c>
      <c r="M6" s="7"/>
    </row>
    <row r="7" spans="1:14" ht="12">
      <c r="A7" s="17"/>
      <c r="B7" s="7"/>
      <c r="C7" s="8" t="str">
        <f>Сводный!$C$7</f>
        <v>Время проведения: 18-19 апреля 2015 г.</v>
      </c>
      <c r="D7" s="8"/>
      <c r="E7" s="10"/>
      <c r="F7" s="10"/>
      <c r="G7" s="61"/>
      <c r="H7" s="7"/>
      <c r="I7" s="61"/>
      <c r="J7" s="7"/>
      <c r="K7" s="7"/>
      <c r="L7" s="58" t="str">
        <f>Сводный!$K$7</f>
        <v>"___" _____________ 2012 г.</v>
      </c>
      <c r="M7" s="7"/>
      <c r="N7" s="7"/>
    </row>
    <row r="8" spans="1:9" s="20" customFormat="1" ht="12.75">
      <c r="A8" s="19"/>
      <c r="B8" s="18"/>
      <c r="C8" s="19"/>
      <c r="D8" s="21"/>
      <c r="E8" s="21"/>
      <c r="F8" s="21"/>
      <c r="G8" s="4"/>
      <c r="I8" s="4"/>
    </row>
    <row r="9" spans="1:17" ht="37.5">
      <c r="A9" s="36" t="s">
        <v>10</v>
      </c>
      <c r="B9" s="13" t="s">
        <v>11</v>
      </c>
      <c r="C9" s="13" t="s">
        <v>12</v>
      </c>
      <c r="D9" s="13" t="s">
        <v>29</v>
      </c>
      <c r="E9" s="36" t="s">
        <v>13</v>
      </c>
      <c r="F9" s="36" t="s">
        <v>14</v>
      </c>
      <c r="G9" s="13" t="s">
        <v>15</v>
      </c>
      <c r="H9" s="36" t="s">
        <v>28</v>
      </c>
      <c r="I9" s="36" t="s">
        <v>0</v>
      </c>
      <c r="J9" s="36" t="s">
        <v>1</v>
      </c>
      <c r="K9" s="36" t="s">
        <v>27</v>
      </c>
      <c r="L9" s="13" t="s">
        <v>16</v>
      </c>
      <c r="M9" s="32" t="s">
        <v>17</v>
      </c>
      <c r="N9" s="32" t="s">
        <v>18</v>
      </c>
      <c r="O9" s="33" t="s">
        <v>19</v>
      </c>
      <c r="P9" s="39" t="s">
        <v>20</v>
      </c>
      <c r="Q9" s="33" t="s">
        <v>44</v>
      </c>
    </row>
    <row r="10" spans="1:17" ht="38.25" customHeight="1">
      <c r="A10" s="121"/>
      <c r="B10" s="117" t="e">
        <f>VLOOKUP($A10,Список,2,0)</f>
        <v>#N/A</v>
      </c>
      <c r="C10" s="117" t="e">
        <f>VLOOKUP($A10,Список,3,0)</f>
        <v>#N/A</v>
      </c>
      <c r="D10" s="119" t="e">
        <f>VLOOKUP($A10,Список,6,0)</f>
        <v>#N/A</v>
      </c>
      <c r="E10" s="38"/>
      <c r="F10" s="38"/>
      <c r="G10" s="34">
        <f>F10-E10</f>
        <v>0</v>
      </c>
      <c r="H10" s="37"/>
      <c r="I10" s="37"/>
      <c r="J10" s="37"/>
      <c r="K10" s="37"/>
      <c r="L10" s="35">
        <f>SUM(H10:K10)</f>
        <v>0</v>
      </c>
      <c r="M10" s="34">
        <f>G10+TIME(,,L10)</f>
        <v>0</v>
      </c>
      <c r="N10" s="118">
        <f>IF(MIN(M10,M11)=0,MAX(M10,M11),MIN(M10,M11))</f>
        <v>0</v>
      </c>
      <c r="O10" s="111">
        <f>RANK(N10,$N$10:$N$33,1)</f>
        <v>1</v>
      </c>
      <c r="P10" s="120"/>
      <c r="Q10" s="111">
        <f>IF(ISBLANK(P10),0,100-5*(P10-1))</f>
        <v>0</v>
      </c>
    </row>
    <row r="11" spans="1:17" ht="38.25" customHeight="1">
      <c r="A11" s="121"/>
      <c r="B11" s="117"/>
      <c r="C11" s="117"/>
      <c r="D11" s="119"/>
      <c r="E11" s="38"/>
      <c r="F11" s="38"/>
      <c r="G11" s="34">
        <f aca="true" t="shared" si="0" ref="G11:G33">F11-E11</f>
        <v>0</v>
      </c>
      <c r="H11" s="37"/>
      <c r="I11" s="37"/>
      <c r="J11" s="37"/>
      <c r="K11" s="37"/>
      <c r="L11" s="35">
        <f aca="true" t="shared" si="1" ref="L11:L33">SUM(H11:K11)</f>
        <v>0</v>
      </c>
      <c r="M11" s="34">
        <f aca="true" t="shared" si="2" ref="M11:M33">G11+TIME(,,L11)</f>
        <v>0</v>
      </c>
      <c r="N11" s="118"/>
      <c r="O11" s="111"/>
      <c r="P11" s="120"/>
      <c r="Q11" s="111"/>
    </row>
    <row r="12" spans="1:17" ht="38.25" customHeight="1">
      <c r="A12" s="121"/>
      <c r="B12" s="117" t="e">
        <f>VLOOKUP($A12,Список,2,0)</f>
        <v>#N/A</v>
      </c>
      <c r="C12" s="117" t="e">
        <f>VLOOKUP($A12,Список,3,0)</f>
        <v>#N/A</v>
      </c>
      <c r="D12" s="119" t="e">
        <f>VLOOKUP($A12,Список,6,0)</f>
        <v>#N/A</v>
      </c>
      <c r="E12" s="38"/>
      <c r="F12" s="38"/>
      <c r="G12" s="34">
        <f t="shared" si="0"/>
        <v>0</v>
      </c>
      <c r="H12" s="37"/>
      <c r="I12" s="37"/>
      <c r="J12" s="37"/>
      <c r="K12" s="37"/>
      <c r="L12" s="35">
        <f t="shared" si="1"/>
        <v>0</v>
      </c>
      <c r="M12" s="34">
        <f t="shared" si="2"/>
        <v>0</v>
      </c>
      <c r="N12" s="118">
        <f>IF(MIN(M12,M13)=0,MAX(M12,M13),MIN(M12,M13))</f>
        <v>0</v>
      </c>
      <c r="O12" s="111">
        <f>RANK(N12,$N$10:$N$33,1)</f>
        <v>1</v>
      </c>
      <c r="P12" s="120"/>
      <c r="Q12" s="111">
        <f>IF(ISBLANK(P12),0,100-5*(P12-1))</f>
        <v>0</v>
      </c>
    </row>
    <row r="13" spans="1:17" ht="38.25" customHeight="1">
      <c r="A13" s="121"/>
      <c r="B13" s="117"/>
      <c r="C13" s="117"/>
      <c r="D13" s="119"/>
      <c r="E13" s="38"/>
      <c r="F13" s="38"/>
      <c r="G13" s="34">
        <f t="shared" si="0"/>
        <v>0</v>
      </c>
      <c r="H13" s="37"/>
      <c r="I13" s="37"/>
      <c r="J13" s="37"/>
      <c r="K13" s="37"/>
      <c r="L13" s="35">
        <f t="shared" si="1"/>
        <v>0</v>
      </c>
      <c r="M13" s="34">
        <f t="shared" si="2"/>
        <v>0</v>
      </c>
      <c r="N13" s="118"/>
      <c r="O13" s="111"/>
      <c r="P13" s="120"/>
      <c r="Q13" s="111"/>
    </row>
    <row r="14" spans="1:17" ht="38.25" customHeight="1">
      <c r="A14" s="121"/>
      <c r="B14" s="117" t="e">
        <f>VLOOKUP($A14,Список,2,0)</f>
        <v>#N/A</v>
      </c>
      <c r="C14" s="117" t="e">
        <f>VLOOKUP($A14,Список,3,0)</f>
        <v>#N/A</v>
      </c>
      <c r="D14" s="119" t="e">
        <f>VLOOKUP($A14,Список,6,0)</f>
        <v>#N/A</v>
      </c>
      <c r="E14" s="38"/>
      <c r="F14" s="38"/>
      <c r="G14" s="34">
        <f t="shared" si="0"/>
        <v>0</v>
      </c>
      <c r="H14" s="37"/>
      <c r="I14" s="37"/>
      <c r="J14" s="37"/>
      <c r="K14" s="37"/>
      <c r="L14" s="35">
        <f t="shared" si="1"/>
        <v>0</v>
      </c>
      <c r="M14" s="34">
        <f t="shared" si="2"/>
        <v>0</v>
      </c>
      <c r="N14" s="118">
        <f>IF(MIN(M14,M15)=0,MAX(M14,M15),MIN(M14,M15))</f>
        <v>0</v>
      </c>
      <c r="O14" s="111">
        <f>RANK(N14,$N$10:$N$33,1)</f>
        <v>1</v>
      </c>
      <c r="P14" s="120"/>
      <c r="Q14" s="111">
        <f>IF(ISBLANK(P14),0,100-5*(P14-1))</f>
        <v>0</v>
      </c>
    </row>
    <row r="15" spans="1:17" ht="38.25" customHeight="1">
      <c r="A15" s="121"/>
      <c r="B15" s="117"/>
      <c r="C15" s="117"/>
      <c r="D15" s="119"/>
      <c r="E15" s="38"/>
      <c r="F15" s="38"/>
      <c r="G15" s="34">
        <f t="shared" si="0"/>
        <v>0</v>
      </c>
      <c r="H15" s="37"/>
      <c r="I15" s="37"/>
      <c r="J15" s="37"/>
      <c r="K15" s="37"/>
      <c r="L15" s="35">
        <f t="shared" si="1"/>
        <v>0</v>
      </c>
      <c r="M15" s="34">
        <f t="shared" si="2"/>
        <v>0</v>
      </c>
      <c r="N15" s="118"/>
      <c r="O15" s="111"/>
      <c r="P15" s="120"/>
      <c r="Q15" s="111"/>
    </row>
    <row r="16" spans="1:17" ht="38.25" customHeight="1">
      <c r="A16" s="121"/>
      <c r="B16" s="117" t="e">
        <f>VLOOKUP($A16,Список,2,0)</f>
        <v>#N/A</v>
      </c>
      <c r="C16" s="117" t="e">
        <f>VLOOKUP($A16,Список,3,0)</f>
        <v>#N/A</v>
      </c>
      <c r="D16" s="119" t="e">
        <f>VLOOKUP($A16,Список,6,0)</f>
        <v>#N/A</v>
      </c>
      <c r="E16" s="38"/>
      <c r="F16" s="38"/>
      <c r="G16" s="34">
        <f t="shared" si="0"/>
        <v>0</v>
      </c>
      <c r="H16" s="37"/>
      <c r="I16" s="37"/>
      <c r="J16" s="37"/>
      <c r="K16" s="37"/>
      <c r="L16" s="35">
        <f t="shared" si="1"/>
        <v>0</v>
      </c>
      <c r="M16" s="34">
        <f t="shared" si="2"/>
        <v>0</v>
      </c>
      <c r="N16" s="118">
        <f>IF(MIN(M16,M17)=0,MAX(M16,M17),MIN(M16,M17))</f>
        <v>0</v>
      </c>
      <c r="O16" s="111">
        <f>RANK(N16,$N$10:$N$33,1)</f>
        <v>1</v>
      </c>
      <c r="P16" s="120"/>
      <c r="Q16" s="111">
        <f>IF(ISBLANK(P16),0,100-5*(P16-1))</f>
        <v>0</v>
      </c>
    </row>
    <row r="17" spans="1:17" ht="38.25" customHeight="1">
      <c r="A17" s="121"/>
      <c r="B17" s="117"/>
      <c r="C17" s="117"/>
      <c r="D17" s="119"/>
      <c r="E17" s="38"/>
      <c r="F17" s="38"/>
      <c r="G17" s="34">
        <f t="shared" si="0"/>
        <v>0</v>
      </c>
      <c r="H17" s="37"/>
      <c r="I17" s="37"/>
      <c r="J17" s="37"/>
      <c r="K17" s="37"/>
      <c r="L17" s="35">
        <f t="shared" si="1"/>
        <v>0</v>
      </c>
      <c r="M17" s="34">
        <f t="shared" si="2"/>
        <v>0</v>
      </c>
      <c r="N17" s="118"/>
      <c r="O17" s="111"/>
      <c r="P17" s="120"/>
      <c r="Q17" s="111"/>
    </row>
    <row r="18" spans="1:17" ht="38.25" customHeight="1">
      <c r="A18" s="121"/>
      <c r="B18" s="117" t="e">
        <f>VLOOKUP($A18,Список,2,0)</f>
        <v>#N/A</v>
      </c>
      <c r="C18" s="117" t="e">
        <f>VLOOKUP($A18,Список,3,0)</f>
        <v>#N/A</v>
      </c>
      <c r="D18" s="119" t="e">
        <f>VLOOKUP($A18,Список,6,0)</f>
        <v>#N/A</v>
      </c>
      <c r="E18" s="38"/>
      <c r="F18" s="38"/>
      <c r="G18" s="34">
        <f t="shared" si="0"/>
        <v>0</v>
      </c>
      <c r="H18" s="37"/>
      <c r="I18" s="37"/>
      <c r="J18" s="37"/>
      <c r="K18" s="37"/>
      <c r="L18" s="35">
        <f t="shared" si="1"/>
        <v>0</v>
      </c>
      <c r="M18" s="34">
        <f t="shared" si="2"/>
        <v>0</v>
      </c>
      <c r="N18" s="118">
        <f>IF(MIN(M18,M19)=0,MAX(M18,M19),MIN(M18,M19))</f>
        <v>0</v>
      </c>
      <c r="O18" s="111">
        <f>RANK(N18,$N$10:$N$33,1)</f>
        <v>1</v>
      </c>
      <c r="P18" s="120"/>
      <c r="Q18" s="111">
        <f>IF(ISBLANK(P18),0,100-5*(P18-1))</f>
        <v>0</v>
      </c>
    </row>
    <row r="19" spans="1:17" ht="38.25" customHeight="1">
      <c r="A19" s="121"/>
      <c r="B19" s="117"/>
      <c r="C19" s="117"/>
      <c r="D19" s="119"/>
      <c r="E19" s="38"/>
      <c r="F19" s="38"/>
      <c r="G19" s="34">
        <f t="shared" si="0"/>
        <v>0</v>
      </c>
      <c r="H19" s="37"/>
      <c r="I19" s="37"/>
      <c r="J19" s="37"/>
      <c r="K19" s="37"/>
      <c r="L19" s="35">
        <f t="shared" si="1"/>
        <v>0</v>
      </c>
      <c r="M19" s="34">
        <f t="shared" si="2"/>
        <v>0</v>
      </c>
      <c r="N19" s="118"/>
      <c r="O19" s="111"/>
      <c r="P19" s="120"/>
      <c r="Q19" s="111"/>
    </row>
    <row r="20" spans="1:17" ht="38.25" customHeight="1">
      <c r="A20" s="121"/>
      <c r="B20" s="117" t="e">
        <f>VLOOKUP($A20,Список,2,0)</f>
        <v>#N/A</v>
      </c>
      <c r="C20" s="117" t="e">
        <f>VLOOKUP($A20,Список,3,0)</f>
        <v>#N/A</v>
      </c>
      <c r="D20" s="119" t="e">
        <f>VLOOKUP($A20,Список,6,0)</f>
        <v>#N/A</v>
      </c>
      <c r="E20" s="38"/>
      <c r="F20" s="38"/>
      <c r="G20" s="34">
        <f t="shared" si="0"/>
        <v>0</v>
      </c>
      <c r="H20" s="37"/>
      <c r="I20" s="37"/>
      <c r="J20" s="37"/>
      <c r="K20" s="37"/>
      <c r="L20" s="35">
        <f t="shared" si="1"/>
        <v>0</v>
      </c>
      <c r="M20" s="34">
        <f t="shared" si="2"/>
        <v>0</v>
      </c>
      <c r="N20" s="118">
        <f>IF(MIN(M20,M21)=0,MAX(M20,M21),MIN(M20,M21))</f>
        <v>0</v>
      </c>
      <c r="O20" s="111">
        <f>RANK(N20,$N$10:$N$33,1)</f>
        <v>1</v>
      </c>
      <c r="P20" s="120"/>
      <c r="Q20" s="111">
        <f>IF(ISBLANK(P20),0,100-5*(P20-1))</f>
        <v>0</v>
      </c>
    </row>
    <row r="21" spans="1:17" ht="38.25" customHeight="1">
      <c r="A21" s="121"/>
      <c r="B21" s="117"/>
      <c r="C21" s="117"/>
      <c r="D21" s="119"/>
      <c r="E21" s="38"/>
      <c r="F21" s="38"/>
      <c r="G21" s="34">
        <f t="shared" si="0"/>
        <v>0</v>
      </c>
      <c r="H21" s="37"/>
      <c r="I21" s="37"/>
      <c r="J21" s="37"/>
      <c r="K21" s="37"/>
      <c r="L21" s="35">
        <f t="shared" si="1"/>
        <v>0</v>
      </c>
      <c r="M21" s="34">
        <f t="shared" si="2"/>
        <v>0</v>
      </c>
      <c r="N21" s="118"/>
      <c r="O21" s="111"/>
      <c r="P21" s="120"/>
      <c r="Q21" s="111"/>
    </row>
    <row r="22" spans="1:17" ht="38.25" customHeight="1">
      <c r="A22" s="121"/>
      <c r="B22" s="117" t="e">
        <f>VLOOKUP($A22,Список,2,0)</f>
        <v>#N/A</v>
      </c>
      <c r="C22" s="117" t="e">
        <f>VLOOKUP($A22,Список,3,0)</f>
        <v>#N/A</v>
      </c>
      <c r="D22" s="119" t="e">
        <f>VLOOKUP($A22,Список,6,0)</f>
        <v>#N/A</v>
      </c>
      <c r="E22" s="38"/>
      <c r="F22" s="38"/>
      <c r="G22" s="34">
        <f t="shared" si="0"/>
        <v>0</v>
      </c>
      <c r="H22" s="37"/>
      <c r="I22" s="37"/>
      <c r="J22" s="37"/>
      <c r="K22" s="37"/>
      <c r="L22" s="35">
        <f t="shared" si="1"/>
        <v>0</v>
      </c>
      <c r="M22" s="34">
        <f t="shared" si="2"/>
        <v>0</v>
      </c>
      <c r="N22" s="118">
        <f>IF(MIN(M22,M23)=0,MAX(M22,M23),MIN(M22,M23))</f>
        <v>0</v>
      </c>
      <c r="O22" s="111">
        <f>RANK(N22,$N$10:$N$33,1)</f>
        <v>1</v>
      </c>
      <c r="P22" s="120"/>
      <c r="Q22" s="111">
        <f>IF(ISBLANK(P22),0,100-5*(P22-1))</f>
        <v>0</v>
      </c>
    </row>
    <row r="23" spans="1:17" ht="38.25" customHeight="1">
      <c r="A23" s="121"/>
      <c r="B23" s="117"/>
      <c r="C23" s="117"/>
      <c r="D23" s="119"/>
      <c r="E23" s="38"/>
      <c r="F23" s="38"/>
      <c r="G23" s="34">
        <f t="shared" si="0"/>
        <v>0</v>
      </c>
      <c r="H23" s="37"/>
      <c r="I23" s="37"/>
      <c r="J23" s="37"/>
      <c r="K23" s="37"/>
      <c r="L23" s="35">
        <f t="shared" si="1"/>
        <v>0</v>
      </c>
      <c r="M23" s="34">
        <f t="shared" si="2"/>
        <v>0</v>
      </c>
      <c r="N23" s="118"/>
      <c r="O23" s="111"/>
      <c r="P23" s="120"/>
      <c r="Q23" s="111"/>
    </row>
    <row r="24" spans="1:17" ht="38.25" customHeight="1">
      <c r="A24" s="121"/>
      <c r="B24" s="117" t="e">
        <f>VLOOKUP($A24,Список,2,0)</f>
        <v>#N/A</v>
      </c>
      <c r="C24" s="117" t="e">
        <f>VLOOKUP($A24,Список,3,0)</f>
        <v>#N/A</v>
      </c>
      <c r="D24" s="119" t="e">
        <f>VLOOKUP($A24,Список,6,0)</f>
        <v>#N/A</v>
      </c>
      <c r="E24" s="38"/>
      <c r="F24" s="38"/>
      <c r="G24" s="34">
        <f t="shared" si="0"/>
        <v>0</v>
      </c>
      <c r="H24" s="37"/>
      <c r="I24" s="37"/>
      <c r="J24" s="37"/>
      <c r="K24" s="37"/>
      <c r="L24" s="35">
        <f t="shared" si="1"/>
        <v>0</v>
      </c>
      <c r="M24" s="34">
        <f t="shared" si="2"/>
        <v>0</v>
      </c>
      <c r="N24" s="118">
        <f>IF(MIN(M24,M25)=0,MAX(M24,M25),MIN(M24,M25))</f>
        <v>0</v>
      </c>
      <c r="O24" s="111">
        <f>RANK(N24,$N$10:$N$33,1)</f>
        <v>1</v>
      </c>
      <c r="P24" s="120"/>
      <c r="Q24" s="111">
        <f>IF(ISBLANK(P24),0,100-5*(P24-1))</f>
        <v>0</v>
      </c>
    </row>
    <row r="25" spans="1:17" ht="38.25" customHeight="1">
      <c r="A25" s="121"/>
      <c r="B25" s="117"/>
      <c r="C25" s="117"/>
      <c r="D25" s="119"/>
      <c r="E25" s="38"/>
      <c r="F25" s="38"/>
      <c r="G25" s="34">
        <f t="shared" si="0"/>
        <v>0</v>
      </c>
      <c r="H25" s="37"/>
      <c r="I25" s="37"/>
      <c r="J25" s="37"/>
      <c r="K25" s="37"/>
      <c r="L25" s="35">
        <f t="shared" si="1"/>
        <v>0</v>
      </c>
      <c r="M25" s="34">
        <f t="shared" si="2"/>
        <v>0</v>
      </c>
      <c r="N25" s="118"/>
      <c r="O25" s="111"/>
      <c r="P25" s="120"/>
      <c r="Q25" s="111"/>
    </row>
    <row r="26" spans="1:17" ht="38.25" customHeight="1">
      <c r="A26" s="121"/>
      <c r="B26" s="117" t="e">
        <f>VLOOKUP($A26,Список,2,0)</f>
        <v>#N/A</v>
      </c>
      <c r="C26" s="117" t="e">
        <f>VLOOKUP($A26,Список,3,0)</f>
        <v>#N/A</v>
      </c>
      <c r="D26" s="119" t="e">
        <f>VLOOKUP($A26,Список,6,0)</f>
        <v>#N/A</v>
      </c>
      <c r="E26" s="38"/>
      <c r="F26" s="38"/>
      <c r="G26" s="34">
        <f t="shared" si="0"/>
        <v>0</v>
      </c>
      <c r="H26" s="37"/>
      <c r="I26" s="37"/>
      <c r="J26" s="37"/>
      <c r="K26" s="37"/>
      <c r="L26" s="35">
        <f t="shared" si="1"/>
        <v>0</v>
      </c>
      <c r="M26" s="34">
        <f t="shared" si="2"/>
        <v>0</v>
      </c>
      <c r="N26" s="118">
        <f>IF(MIN(M26,M27)=0,MAX(M26,M27),MIN(M26,M27))</f>
        <v>0</v>
      </c>
      <c r="O26" s="111">
        <f>RANK(N26,$N$10:$N$33,1)</f>
        <v>1</v>
      </c>
      <c r="P26" s="120"/>
      <c r="Q26" s="111">
        <f>IF(ISBLANK(P26),0,100-5*(P26-1))</f>
        <v>0</v>
      </c>
    </row>
    <row r="27" spans="1:17" ht="38.25" customHeight="1">
      <c r="A27" s="121"/>
      <c r="B27" s="117"/>
      <c r="C27" s="117"/>
      <c r="D27" s="119"/>
      <c r="E27" s="38"/>
      <c r="F27" s="38"/>
      <c r="G27" s="34">
        <f t="shared" si="0"/>
        <v>0</v>
      </c>
      <c r="H27" s="37"/>
      <c r="I27" s="37"/>
      <c r="J27" s="37"/>
      <c r="K27" s="37"/>
      <c r="L27" s="35">
        <f t="shared" si="1"/>
        <v>0</v>
      </c>
      <c r="M27" s="34">
        <f t="shared" si="2"/>
        <v>0</v>
      </c>
      <c r="N27" s="118"/>
      <c r="O27" s="111"/>
      <c r="P27" s="120"/>
      <c r="Q27" s="111"/>
    </row>
    <row r="28" spans="1:17" ht="38.25" customHeight="1">
      <c r="A28" s="121"/>
      <c r="B28" s="117" t="e">
        <f>VLOOKUP($A28,Список,2,0)</f>
        <v>#N/A</v>
      </c>
      <c r="C28" s="117" t="e">
        <f>VLOOKUP($A28,Список,3,0)</f>
        <v>#N/A</v>
      </c>
      <c r="D28" s="119" t="e">
        <f>VLOOKUP($A28,Список,6,0)</f>
        <v>#N/A</v>
      </c>
      <c r="E28" s="38"/>
      <c r="F28" s="38"/>
      <c r="G28" s="34">
        <f t="shared" si="0"/>
        <v>0</v>
      </c>
      <c r="H28" s="37"/>
      <c r="I28" s="37"/>
      <c r="J28" s="37"/>
      <c r="K28" s="37"/>
      <c r="L28" s="35">
        <f t="shared" si="1"/>
        <v>0</v>
      </c>
      <c r="M28" s="34">
        <f t="shared" si="2"/>
        <v>0</v>
      </c>
      <c r="N28" s="118">
        <f>IF(MIN(M28,M29)=0,MAX(M28,M29),MIN(M28,M29))</f>
        <v>0</v>
      </c>
      <c r="O28" s="111">
        <f>RANK(N28,$N$10:$N$33,1)</f>
        <v>1</v>
      </c>
      <c r="P28" s="120"/>
      <c r="Q28" s="111">
        <f>IF(ISBLANK(P28),0,100-5*(P28-1))</f>
        <v>0</v>
      </c>
    </row>
    <row r="29" spans="1:17" ht="38.25" customHeight="1">
      <c r="A29" s="121"/>
      <c r="B29" s="117"/>
      <c r="C29" s="117"/>
      <c r="D29" s="119"/>
      <c r="E29" s="38"/>
      <c r="F29" s="38"/>
      <c r="G29" s="34">
        <f t="shared" si="0"/>
        <v>0</v>
      </c>
      <c r="H29" s="37"/>
      <c r="I29" s="37"/>
      <c r="J29" s="37"/>
      <c r="K29" s="37"/>
      <c r="L29" s="35">
        <f t="shared" si="1"/>
        <v>0</v>
      </c>
      <c r="M29" s="34">
        <f t="shared" si="2"/>
        <v>0</v>
      </c>
      <c r="N29" s="118"/>
      <c r="O29" s="111"/>
      <c r="P29" s="120"/>
      <c r="Q29" s="111"/>
    </row>
    <row r="30" spans="1:17" ht="38.25" customHeight="1">
      <c r="A30" s="121"/>
      <c r="B30" s="117" t="e">
        <f>VLOOKUP($A30,Список,2,0)</f>
        <v>#N/A</v>
      </c>
      <c r="C30" s="117" t="e">
        <f>VLOOKUP($A30,Список,3,0)</f>
        <v>#N/A</v>
      </c>
      <c r="D30" s="119" t="e">
        <f>VLOOKUP($A30,Список,6,0)</f>
        <v>#N/A</v>
      </c>
      <c r="E30" s="38"/>
      <c r="F30" s="38"/>
      <c r="G30" s="34">
        <f t="shared" si="0"/>
        <v>0</v>
      </c>
      <c r="H30" s="37"/>
      <c r="I30" s="37"/>
      <c r="J30" s="37"/>
      <c r="K30" s="37"/>
      <c r="L30" s="35">
        <f t="shared" si="1"/>
        <v>0</v>
      </c>
      <c r="M30" s="34">
        <f t="shared" si="2"/>
        <v>0</v>
      </c>
      <c r="N30" s="118">
        <f>IF(MIN(M30,M31)=0,MAX(M30,M31),MIN(M30,M31))</f>
        <v>0</v>
      </c>
      <c r="O30" s="111">
        <f>RANK(N30,$N$10:$N$33,1)</f>
        <v>1</v>
      </c>
      <c r="P30" s="120"/>
      <c r="Q30" s="111">
        <f>IF(ISBLANK(P30),0,100-5*(P30-1))</f>
        <v>0</v>
      </c>
    </row>
    <row r="31" spans="1:17" ht="38.25" customHeight="1">
      <c r="A31" s="121"/>
      <c r="B31" s="117"/>
      <c r="C31" s="117"/>
      <c r="D31" s="119"/>
      <c r="E31" s="38"/>
      <c r="F31" s="38"/>
      <c r="G31" s="34">
        <f t="shared" si="0"/>
        <v>0</v>
      </c>
      <c r="H31" s="37"/>
      <c r="I31" s="37"/>
      <c r="J31" s="37"/>
      <c r="K31" s="37"/>
      <c r="L31" s="35">
        <f t="shared" si="1"/>
        <v>0</v>
      </c>
      <c r="M31" s="34">
        <f t="shared" si="2"/>
        <v>0</v>
      </c>
      <c r="N31" s="118"/>
      <c r="O31" s="111"/>
      <c r="P31" s="120"/>
      <c r="Q31" s="111"/>
    </row>
    <row r="32" spans="1:17" ht="38.25" customHeight="1">
      <c r="A32" s="121"/>
      <c r="B32" s="117" t="e">
        <f>VLOOKUP($A32,Список,2,0)</f>
        <v>#N/A</v>
      </c>
      <c r="C32" s="117" t="e">
        <f>VLOOKUP($A32,Список,3,0)</f>
        <v>#N/A</v>
      </c>
      <c r="D32" s="119" t="e">
        <f>VLOOKUP($A32,Список,6,0)</f>
        <v>#N/A</v>
      </c>
      <c r="E32" s="38"/>
      <c r="F32" s="38"/>
      <c r="G32" s="34">
        <f t="shared" si="0"/>
        <v>0</v>
      </c>
      <c r="H32" s="37"/>
      <c r="I32" s="37"/>
      <c r="J32" s="37"/>
      <c r="K32" s="37"/>
      <c r="L32" s="35">
        <f t="shared" si="1"/>
        <v>0</v>
      </c>
      <c r="M32" s="34">
        <f t="shared" si="2"/>
        <v>0</v>
      </c>
      <c r="N32" s="118">
        <f>IF(MIN(M32,M33)=0,MAX(M32,M33),MIN(M32,M33))</f>
        <v>0</v>
      </c>
      <c r="O32" s="111">
        <f>RANK(N32,$N$10:$N$33,1)</f>
        <v>1</v>
      </c>
      <c r="P32" s="120"/>
      <c r="Q32" s="111">
        <f>IF(ISBLANK(P32),0,100-5*(P32-1))</f>
        <v>0</v>
      </c>
    </row>
    <row r="33" spans="1:17" ht="38.25" customHeight="1">
      <c r="A33" s="121"/>
      <c r="B33" s="117"/>
      <c r="C33" s="117"/>
      <c r="D33" s="119"/>
      <c r="E33" s="38"/>
      <c r="F33" s="38"/>
      <c r="G33" s="34">
        <f t="shared" si="0"/>
        <v>0</v>
      </c>
      <c r="H33" s="37"/>
      <c r="I33" s="37"/>
      <c r="J33" s="37"/>
      <c r="K33" s="37"/>
      <c r="L33" s="35">
        <f t="shared" si="1"/>
        <v>0</v>
      </c>
      <c r="M33" s="34">
        <f t="shared" si="2"/>
        <v>0</v>
      </c>
      <c r="N33" s="118"/>
      <c r="O33" s="111"/>
      <c r="P33" s="120"/>
      <c r="Q33" s="111"/>
    </row>
    <row r="37" spans="2:3" ht="12">
      <c r="B37" s="55" t="s">
        <v>35</v>
      </c>
      <c r="C37" s="23"/>
    </row>
    <row r="38" spans="2:3" ht="12">
      <c r="B38" s="56" t="str">
        <f>Сводный!$B$27</f>
        <v>Табакаев В.А.</v>
      </c>
      <c r="C38" s="54"/>
    </row>
  </sheetData>
  <sheetProtection sheet="1" objects="1" scenarios="1"/>
  <mergeCells count="97">
    <mergeCell ref="O30:O31"/>
    <mergeCell ref="D22:D23"/>
    <mergeCell ref="D32:D33"/>
    <mergeCell ref="P24:P25"/>
    <mergeCell ref="A24:A25"/>
    <mergeCell ref="C24:C25"/>
    <mergeCell ref="D24:D25"/>
    <mergeCell ref="A22:A23"/>
    <mergeCell ref="B22:B23"/>
    <mergeCell ref="B24:B25"/>
    <mergeCell ref="P30:P31"/>
    <mergeCell ref="P22:P23"/>
    <mergeCell ref="O16:O17"/>
    <mergeCell ref="O22:O23"/>
    <mergeCell ref="P32:P33"/>
    <mergeCell ref="D10:D11"/>
    <mergeCell ref="D12:D13"/>
    <mergeCell ref="D14:D15"/>
    <mergeCell ref="D16:D17"/>
    <mergeCell ref="D18:D19"/>
    <mergeCell ref="D20:D21"/>
    <mergeCell ref="P10:P11"/>
    <mergeCell ref="P12:P13"/>
    <mergeCell ref="P14:P15"/>
    <mergeCell ref="P16:P17"/>
    <mergeCell ref="P18:P19"/>
    <mergeCell ref="P20:P21"/>
    <mergeCell ref="A10:A11"/>
    <mergeCell ref="B10:B11"/>
    <mergeCell ref="N12:N13"/>
    <mergeCell ref="A12:A13"/>
    <mergeCell ref="C12:C13"/>
    <mergeCell ref="B12:B13"/>
    <mergeCell ref="A14:A15"/>
    <mergeCell ref="A16:A17"/>
    <mergeCell ref="A18:A19"/>
    <mergeCell ref="N14:N15"/>
    <mergeCell ref="N16:N17"/>
    <mergeCell ref="B14:B15"/>
    <mergeCell ref="B16:B17"/>
    <mergeCell ref="B18:B19"/>
    <mergeCell ref="Q30:Q31"/>
    <mergeCell ref="Q32:Q33"/>
    <mergeCell ref="C14:C15"/>
    <mergeCell ref="C16:C17"/>
    <mergeCell ref="C18:C19"/>
    <mergeCell ref="N18:N19"/>
    <mergeCell ref="O18:O19"/>
    <mergeCell ref="N20:N21"/>
    <mergeCell ref="O20:O21"/>
    <mergeCell ref="O14:O15"/>
    <mergeCell ref="A32:A33"/>
    <mergeCell ref="A20:A21"/>
    <mergeCell ref="C20:C21"/>
    <mergeCell ref="C22:C23"/>
    <mergeCell ref="A28:A29"/>
    <mergeCell ref="C28:C29"/>
    <mergeCell ref="A30:A31"/>
    <mergeCell ref="C30:C31"/>
    <mergeCell ref="A26:A27"/>
    <mergeCell ref="B26:B27"/>
    <mergeCell ref="Q26:Q27"/>
    <mergeCell ref="Q28:Q29"/>
    <mergeCell ref="P26:P27"/>
    <mergeCell ref="D28:D29"/>
    <mergeCell ref="N28:N29"/>
    <mergeCell ref="O28:O29"/>
    <mergeCell ref="P28:P29"/>
    <mergeCell ref="D26:D27"/>
    <mergeCell ref="B28:B29"/>
    <mergeCell ref="B32:B33"/>
    <mergeCell ref="N32:N33"/>
    <mergeCell ref="C32:C33"/>
    <mergeCell ref="C26:C27"/>
    <mergeCell ref="B30:B31"/>
    <mergeCell ref="D30:D31"/>
    <mergeCell ref="N30:N31"/>
    <mergeCell ref="O32:O33"/>
    <mergeCell ref="N24:N25"/>
    <mergeCell ref="O24:O25"/>
    <mergeCell ref="L3:M3"/>
    <mergeCell ref="N22:N23"/>
    <mergeCell ref="N26:N27"/>
    <mergeCell ref="O26:O27"/>
    <mergeCell ref="N10:N11"/>
    <mergeCell ref="O12:O13"/>
    <mergeCell ref="O10:O11"/>
    <mergeCell ref="Q22:Q23"/>
    <mergeCell ref="Q24:Q25"/>
    <mergeCell ref="B20:B21"/>
    <mergeCell ref="Q10:Q11"/>
    <mergeCell ref="Q12:Q13"/>
    <mergeCell ref="Q14:Q15"/>
    <mergeCell ref="Q16:Q17"/>
    <mergeCell ref="Q18:Q19"/>
    <mergeCell ref="Q20:Q21"/>
    <mergeCell ref="C10:C11"/>
  </mergeCells>
  <printOptions/>
  <pageMargins left="0.75" right="0.75" top="1" bottom="1" header="0.5" footer="0.5"/>
  <pageSetup fitToHeight="1" fitToWidth="1" horizontalDpi="600" verticalDpi="600" orientation="landscape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O38"/>
  <sheetViews>
    <sheetView zoomScalePageLayoutView="0" workbookViewId="0" topLeftCell="A1">
      <pane xSplit="4" ySplit="9" topLeftCell="G10" activePane="bottomRight" state="frozen"/>
      <selection pane="topLeft" activeCell="B9" sqref="B9:B10"/>
      <selection pane="topRight" activeCell="B9" sqref="B9:B10"/>
      <selection pane="bottomLeft" activeCell="B9" sqref="B9:B10"/>
      <selection pane="bottomRight" activeCell="J6" sqref="J6:J7"/>
    </sheetView>
  </sheetViews>
  <sheetFormatPr defaultColWidth="9.140625" defaultRowHeight="12.75"/>
  <cols>
    <col min="1" max="1" width="8.140625" style="1" bestFit="1" customWidth="1"/>
    <col min="2" max="3" width="24.7109375" style="1" customWidth="1"/>
    <col min="4" max="4" width="8.421875" style="1" bestFit="1" customWidth="1"/>
    <col min="5" max="7" width="9.7109375" style="1" bestFit="1" customWidth="1"/>
    <col min="8" max="8" width="7.8515625" style="1" bestFit="1" customWidth="1"/>
    <col min="9" max="9" width="4.7109375" style="1" customWidth="1"/>
    <col min="10" max="10" width="8.57421875" style="1" bestFit="1" customWidth="1"/>
    <col min="11" max="12" width="9.7109375" style="1" bestFit="1" customWidth="1"/>
    <col min="13" max="13" width="6.7109375" style="1" customWidth="1"/>
    <col min="14" max="14" width="6.7109375" style="1" bestFit="1" customWidth="1"/>
    <col min="15" max="15" width="6.7109375" style="1" customWidth="1"/>
    <col min="16" max="16384" width="9.140625" style="1" customWidth="1"/>
  </cols>
  <sheetData>
    <row r="1" spans="1:9" ht="12.75">
      <c r="A1" s="7"/>
      <c r="B1" s="7"/>
      <c r="C1" s="48" t="str">
        <f>Сводный!$C$1</f>
        <v>Краевые лично-командные соревнования  по рафтингу и гребному слалому «Лосиные игры 2014»</v>
      </c>
      <c r="D1" s="7"/>
      <c r="G1" s="15"/>
      <c r="I1" s="15"/>
    </row>
    <row r="2" spans="1:6" ht="12.75">
      <c r="A2" s="7"/>
      <c r="B2" s="7"/>
      <c r="C2" s="3" t="s">
        <v>32</v>
      </c>
      <c r="D2" s="7"/>
      <c r="F2" s="6"/>
    </row>
    <row r="3" spans="1:11" ht="12.75">
      <c r="A3" s="7"/>
      <c r="B3" s="7"/>
      <c r="C3" s="3" t="s">
        <v>42</v>
      </c>
      <c r="D3" s="7"/>
      <c r="F3" s="6"/>
      <c r="J3" s="115" t="s">
        <v>36</v>
      </c>
      <c r="K3" s="115"/>
    </row>
    <row r="4" spans="1:11" ht="12.75">
      <c r="A4" s="7"/>
      <c r="B4" s="7"/>
      <c r="C4" s="48" t="str">
        <f>Сводный!$C$4</f>
        <v>Класс судов: К2 Ж</v>
      </c>
      <c r="D4" s="61"/>
      <c r="F4" s="6"/>
      <c r="J4" s="57"/>
      <c r="K4" s="57"/>
    </row>
    <row r="5" spans="1:11" ht="12">
      <c r="A5" s="7"/>
      <c r="B5" s="7"/>
      <c r="C5" s="7"/>
      <c r="D5" s="30"/>
      <c r="J5" s="60" t="s">
        <v>24</v>
      </c>
      <c r="K5" s="30"/>
    </row>
    <row r="6" spans="1:10" ht="12.75">
      <c r="A6" s="17"/>
      <c r="B6" s="7"/>
      <c r="C6" s="8" t="str">
        <f>Сводный!$C$6</f>
        <v>Место проведения: р. Лосиха, Алтайский край</v>
      </c>
      <c r="D6" s="8"/>
      <c r="E6" s="9"/>
      <c r="F6" s="9"/>
      <c r="G6" s="15"/>
      <c r="I6" s="15"/>
      <c r="J6" s="8" t="str">
        <f>Сводный!$K$6</f>
        <v>Дудник А.В. _____________</v>
      </c>
    </row>
    <row r="7" spans="1:11" ht="12.75">
      <c r="A7" s="17"/>
      <c r="B7" s="7"/>
      <c r="C7" s="8" t="str">
        <f>Сводный!$C$7</f>
        <v>Время проведения: 18-19 апреля 2015 г.</v>
      </c>
      <c r="D7" s="8"/>
      <c r="E7" s="11"/>
      <c r="F7" s="11"/>
      <c r="G7" s="15"/>
      <c r="I7" s="15"/>
      <c r="J7" s="58" t="str">
        <f>Сводный!$K$7</f>
        <v>"___" _____________ 2012 г.</v>
      </c>
      <c r="K7" s="7"/>
    </row>
    <row r="8" spans="1:9" s="20" customFormat="1" ht="12.75">
      <c r="A8" s="19"/>
      <c r="B8" s="18"/>
      <c r="C8" s="19"/>
      <c r="D8" s="21"/>
      <c r="E8" s="21"/>
      <c r="F8" s="21"/>
      <c r="G8" s="4"/>
      <c r="I8" s="4"/>
    </row>
    <row r="9" spans="1:15" ht="37.5">
      <c r="A9" s="36" t="s">
        <v>10</v>
      </c>
      <c r="B9" s="13" t="s">
        <v>11</v>
      </c>
      <c r="C9" s="13" t="s">
        <v>12</v>
      </c>
      <c r="D9" s="13" t="s">
        <v>29</v>
      </c>
      <c r="E9" s="36" t="s">
        <v>13</v>
      </c>
      <c r="F9" s="36" t="s">
        <v>14</v>
      </c>
      <c r="G9" s="13" t="s">
        <v>15</v>
      </c>
      <c r="H9" s="36" t="s">
        <v>28</v>
      </c>
      <c r="I9" s="36" t="s">
        <v>0</v>
      </c>
      <c r="J9" s="13" t="s">
        <v>16</v>
      </c>
      <c r="K9" s="32" t="s">
        <v>17</v>
      </c>
      <c r="L9" s="32" t="s">
        <v>18</v>
      </c>
      <c r="M9" s="33" t="s">
        <v>19</v>
      </c>
      <c r="N9" s="39" t="s">
        <v>20</v>
      </c>
      <c r="O9" s="33" t="s">
        <v>44</v>
      </c>
    </row>
    <row r="10" spans="1:15" ht="38.25" customHeight="1">
      <c r="A10" s="121"/>
      <c r="B10" s="117" t="e">
        <f>VLOOKUP($A10,Список,2,0)</f>
        <v>#N/A</v>
      </c>
      <c r="C10" s="117" t="e">
        <f>VLOOKUP($A10,Список,3,0)</f>
        <v>#N/A</v>
      </c>
      <c r="D10" s="119" t="e">
        <f>VLOOKUP($A10,Список,6,0)</f>
        <v>#N/A</v>
      </c>
      <c r="E10" s="38"/>
      <c r="F10" s="38"/>
      <c r="G10" s="34">
        <f>F10-E10</f>
        <v>0</v>
      </c>
      <c r="H10" s="37"/>
      <c r="I10" s="37"/>
      <c r="J10" s="35">
        <f>SUM(H10:I10)</f>
        <v>0</v>
      </c>
      <c r="K10" s="34">
        <f>G10+TIME(,,J10)</f>
        <v>0</v>
      </c>
      <c r="L10" s="118">
        <f>IF(MIN(K10,K11)=0,MAX(K10,K11),MIN(K10,K11))</f>
        <v>0</v>
      </c>
      <c r="M10" s="111">
        <f>RANK(L10,$L$10:$L$33,1)</f>
        <v>1</v>
      </c>
      <c r="N10" s="120"/>
      <c r="O10" s="111">
        <f>IF(ISBLANK(N10),0,200-10*(N10-1))</f>
        <v>0</v>
      </c>
    </row>
    <row r="11" spans="1:15" ht="38.25" customHeight="1">
      <c r="A11" s="121"/>
      <c r="B11" s="117"/>
      <c r="C11" s="117"/>
      <c r="D11" s="119"/>
      <c r="E11" s="38"/>
      <c r="F11" s="38"/>
      <c r="G11" s="34">
        <f aca="true" t="shared" si="0" ref="G11:G33">F11-E11</f>
        <v>0</v>
      </c>
      <c r="H11" s="37"/>
      <c r="I11" s="37"/>
      <c r="J11" s="35">
        <f aca="true" t="shared" si="1" ref="J11:J33">SUM(H11:I11)</f>
        <v>0</v>
      </c>
      <c r="K11" s="34">
        <f aca="true" t="shared" si="2" ref="K11:K33">G11+TIME(,,J11)</f>
        <v>0</v>
      </c>
      <c r="L11" s="118"/>
      <c r="M11" s="111"/>
      <c r="N11" s="120"/>
      <c r="O11" s="111"/>
    </row>
    <row r="12" spans="1:15" ht="38.25" customHeight="1">
      <c r="A12" s="121"/>
      <c r="B12" s="117" t="e">
        <f>VLOOKUP($A12,Список,2,0)</f>
        <v>#N/A</v>
      </c>
      <c r="C12" s="117" t="e">
        <f>VLOOKUP($A12,Список,3,0)</f>
        <v>#N/A</v>
      </c>
      <c r="D12" s="119" t="e">
        <f>VLOOKUP($A12,Список,6,0)</f>
        <v>#N/A</v>
      </c>
      <c r="E12" s="38"/>
      <c r="F12" s="38"/>
      <c r="G12" s="34">
        <f t="shared" si="0"/>
        <v>0</v>
      </c>
      <c r="H12" s="37"/>
      <c r="I12" s="37"/>
      <c r="J12" s="35">
        <f t="shared" si="1"/>
        <v>0</v>
      </c>
      <c r="K12" s="34">
        <f t="shared" si="2"/>
        <v>0</v>
      </c>
      <c r="L12" s="118">
        <f>IF(MIN(K12,K13)=0,MAX(K12,K13),MIN(K12,K13))</f>
        <v>0</v>
      </c>
      <c r="M12" s="111">
        <f>RANK(L12,$L$10:$L$33,1)</f>
        <v>1</v>
      </c>
      <c r="N12" s="120"/>
      <c r="O12" s="111">
        <f>IF(ISBLANK(N12),0,200-10*(N12-1))</f>
        <v>0</v>
      </c>
    </row>
    <row r="13" spans="1:15" ht="38.25" customHeight="1">
      <c r="A13" s="121"/>
      <c r="B13" s="117"/>
      <c r="C13" s="117"/>
      <c r="D13" s="119"/>
      <c r="E13" s="38"/>
      <c r="F13" s="38"/>
      <c r="G13" s="34">
        <f t="shared" si="0"/>
        <v>0</v>
      </c>
      <c r="H13" s="37"/>
      <c r="I13" s="37"/>
      <c r="J13" s="35">
        <f t="shared" si="1"/>
        <v>0</v>
      </c>
      <c r="K13" s="34">
        <f t="shared" si="2"/>
        <v>0</v>
      </c>
      <c r="L13" s="118"/>
      <c r="M13" s="111"/>
      <c r="N13" s="120"/>
      <c r="O13" s="111"/>
    </row>
    <row r="14" spans="1:15" ht="38.25" customHeight="1">
      <c r="A14" s="121"/>
      <c r="B14" s="117" t="e">
        <f>VLOOKUP($A14,Список,2,0)</f>
        <v>#N/A</v>
      </c>
      <c r="C14" s="117" t="e">
        <f>VLOOKUP($A14,Список,3,0)</f>
        <v>#N/A</v>
      </c>
      <c r="D14" s="119" t="e">
        <f>VLOOKUP($A14,Список,6,0)</f>
        <v>#N/A</v>
      </c>
      <c r="E14" s="38"/>
      <c r="F14" s="38"/>
      <c r="G14" s="34">
        <f t="shared" si="0"/>
        <v>0</v>
      </c>
      <c r="H14" s="37"/>
      <c r="I14" s="37"/>
      <c r="J14" s="35">
        <f t="shared" si="1"/>
        <v>0</v>
      </c>
      <c r="K14" s="34">
        <f t="shared" si="2"/>
        <v>0</v>
      </c>
      <c r="L14" s="118">
        <f>IF(MIN(K14,K15)=0,MAX(K14,K15),MIN(K14,K15))</f>
        <v>0</v>
      </c>
      <c r="M14" s="111">
        <f>RANK(L14,$L$10:$L$33,1)</f>
        <v>1</v>
      </c>
      <c r="N14" s="120"/>
      <c r="O14" s="111">
        <f>IF(ISBLANK(N14),0,200-10*(N14-1))</f>
        <v>0</v>
      </c>
    </row>
    <row r="15" spans="1:15" ht="38.25" customHeight="1">
      <c r="A15" s="121"/>
      <c r="B15" s="117"/>
      <c r="C15" s="117"/>
      <c r="D15" s="119"/>
      <c r="E15" s="38"/>
      <c r="F15" s="38"/>
      <c r="G15" s="34">
        <f t="shared" si="0"/>
        <v>0</v>
      </c>
      <c r="H15" s="37"/>
      <c r="I15" s="37"/>
      <c r="J15" s="35">
        <f t="shared" si="1"/>
        <v>0</v>
      </c>
      <c r="K15" s="34">
        <f t="shared" si="2"/>
        <v>0</v>
      </c>
      <c r="L15" s="118"/>
      <c r="M15" s="111"/>
      <c r="N15" s="120"/>
      <c r="O15" s="111"/>
    </row>
    <row r="16" spans="1:15" ht="38.25" customHeight="1">
      <c r="A16" s="121"/>
      <c r="B16" s="117" t="e">
        <f>VLOOKUP($A16,Список,2,0)</f>
        <v>#N/A</v>
      </c>
      <c r="C16" s="117" t="e">
        <f>VLOOKUP($A16,Список,3,0)</f>
        <v>#N/A</v>
      </c>
      <c r="D16" s="119" t="e">
        <f>VLOOKUP($A16,Список,6,0)</f>
        <v>#N/A</v>
      </c>
      <c r="E16" s="38"/>
      <c r="F16" s="38"/>
      <c r="G16" s="34">
        <f t="shared" si="0"/>
        <v>0</v>
      </c>
      <c r="H16" s="37"/>
      <c r="I16" s="37"/>
      <c r="J16" s="35">
        <f t="shared" si="1"/>
        <v>0</v>
      </c>
      <c r="K16" s="34">
        <f t="shared" si="2"/>
        <v>0</v>
      </c>
      <c r="L16" s="118">
        <f>IF(MIN(K16,K17)=0,MAX(K16,K17),MIN(K16,K17))</f>
        <v>0</v>
      </c>
      <c r="M16" s="111">
        <f>RANK(L16,$L$10:$L$33,1)</f>
        <v>1</v>
      </c>
      <c r="N16" s="120"/>
      <c r="O16" s="111">
        <f>IF(ISBLANK(N16),0,200-10*(N16-1))</f>
        <v>0</v>
      </c>
    </row>
    <row r="17" spans="1:15" ht="38.25" customHeight="1">
      <c r="A17" s="121"/>
      <c r="B17" s="117"/>
      <c r="C17" s="117"/>
      <c r="D17" s="119"/>
      <c r="E17" s="38"/>
      <c r="F17" s="38"/>
      <c r="G17" s="34">
        <f t="shared" si="0"/>
        <v>0</v>
      </c>
      <c r="H17" s="37"/>
      <c r="I17" s="37"/>
      <c r="J17" s="35">
        <f t="shared" si="1"/>
        <v>0</v>
      </c>
      <c r="K17" s="34">
        <f t="shared" si="2"/>
        <v>0</v>
      </c>
      <c r="L17" s="118"/>
      <c r="M17" s="111"/>
      <c r="N17" s="120"/>
      <c r="O17" s="111"/>
    </row>
    <row r="18" spans="1:15" ht="38.25" customHeight="1">
      <c r="A18" s="121"/>
      <c r="B18" s="117" t="e">
        <f>VLOOKUP($A18,Список,2,0)</f>
        <v>#N/A</v>
      </c>
      <c r="C18" s="117" t="e">
        <f>VLOOKUP($A18,Список,3,0)</f>
        <v>#N/A</v>
      </c>
      <c r="D18" s="119" t="e">
        <f>VLOOKUP($A18,Список,6,0)</f>
        <v>#N/A</v>
      </c>
      <c r="E18" s="38"/>
      <c r="F18" s="38"/>
      <c r="G18" s="34">
        <f t="shared" si="0"/>
        <v>0</v>
      </c>
      <c r="H18" s="37"/>
      <c r="I18" s="37"/>
      <c r="J18" s="35">
        <f t="shared" si="1"/>
        <v>0</v>
      </c>
      <c r="K18" s="34">
        <f t="shared" si="2"/>
        <v>0</v>
      </c>
      <c r="L18" s="118">
        <f>IF(MIN(K18,K19)=0,MAX(K18,K19),MIN(K18,K19))</f>
        <v>0</v>
      </c>
      <c r="M18" s="111">
        <f>RANK(L18,$L$10:$L$33,1)</f>
        <v>1</v>
      </c>
      <c r="N18" s="120"/>
      <c r="O18" s="111">
        <f>IF(ISBLANK(N18),0,200-10*(N18-1))</f>
        <v>0</v>
      </c>
    </row>
    <row r="19" spans="1:15" ht="38.25" customHeight="1">
      <c r="A19" s="121"/>
      <c r="B19" s="117"/>
      <c r="C19" s="117"/>
      <c r="D19" s="119"/>
      <c r="E19" s="38"/>
      <c r="F19" s="38"/>
      <c r="G19" s="34">
        <f t="shared" si="0"/>
        <v>0</v>
      </c>
      <c r="H19" s="37"/>
      <c r="I19" s="37"/>
      <c r="J19" s="35">
        <f t="shared" si="1"/>
        <v>0</v>
      </c>
      <c r="K19" s="34">
        <f t="shared" si="2"/>
        <v>0</v>
      </c>
      <c r="L19" s="118"/>
      <c r="M19" s="111"/>
      <c r="N19" s="120"/>
      <c r="O19" s="111"/>
    </row>
    <row r="20" spans="1:15" ht="38.25" customHeight="1">
      <c r="A20" s="121"/>
      <c r="B20" s="117" t="e">
        <f>VLOOKUP($A20,Список,2,0)</f>
        <v>#N/A</v>
      </c>
      <c r="C20" s="117" t="e">
        <f>VLOOKUP($A20,Список,3,0)</f>
        <v>#N/A</v>
      </c>
      <c r="D20" s="119" t="e">
        <f>VLOOKUP($A20,Список,6,0)</f>
        <v>#N/A</v>
      </c>
      <c r="E20" s="38"/>
      <c r="F20" s="38"/>
      <c r="G20" s="34">
        <f t="shared" si="0"/>
        <v>0</v>
      </c>
      <c r="H20" s="37"/>
      <c r="I20" s="37"/>
      <c r="J20" s="35">
        <f t="shared" si="1"/>
        <v>0</v>
      </c>
      <c r="K20" s="34">
        <f t="shared" si="2"/>
        <v>0</v>
      </c>
      <c r="L20" s="118">
        <f>IF(MIN(K20,K21)=0,MAX(K20,K21),MIN(K20,K21))</f>
        <v>0</v>
      </c>
      <c r="M20" s="111">
        <f>RANK(L20,$L$10:$L$33,1)</f>
        <v>1</v>
      </c>
      <c r="N20" s="120"/>
      <c r="O20" s="111">
        <f>IF(ISBLANK(N20),0,200-10*(N20-1))</f>
        <v>0</v>
      </c>
    </row>
    <row r="21" spans="1:15" ht="38.25" customHeight="1">
      <c r="A21" s="121"/>
      <c r="B21" s="117"/>
      <c r="C21" s="117"/>
      <c r="D21" s="119"/>
      <c r="E21" s="38"/>
      <c r="F21" s="38"/>
      <c r="G21" s="34">
        <f t="shared" si="0"/>
        <v>0</v>
      </c>
      <c r="H21" s="37"/>
      <c r="I21" s="37"/>
      <c r="J21" s="35">
        <f t="shared" si="1"/>
        <v>0</v>
      </c>
      <c r="K21" s="34">
        <f t="shared" si="2"/>
        <v>0</v>
      </c>
      <c r="L21" s="118"/>
      <c r="M21" s="111"/>
      <c r="N21" s="120"/>
      <c r="O21" s="111"/>
    </row>
    <row r="22" spans="1:15" ht="38.25" customHeight="1">
      <c r="A22" s="121"/>
      <c r="B22" s="117" t="e">
        <f>VLOOKUP($A22,Список,2,0)</f>
        <v>#N/A</v>
      </c>
      <c r="C22" s="117" t="e">
        <f>VLOOKUP($A22,Список,3,0)</f>
        <v>#N/A</v>
      </c>
      <c r="D22" s="119" t="e">
        <f>VLOOKUP($A22,Список,6,0)</f>
        <v>#N/A</v>
      </c>
      <c r="E22" s="38"/>
      <c r="F22" s="38"/>
      <c r="G22" s="34">
        <f t="shared" si="0"/>
        <v>0</v>
      </c>
      <c r="H22" s="37"/>
      <c r="I22" s="37"/>
      <c r="J22" s="35">
        <f t="shared" si="1"/>
        <v>0</v>
      </c>
      <c r="K22" s="34">
        <f t="shared" si="2"/>
        <v>0</v>
      </c>
      <c r="L22" s="118">
        <f>IF(MIN(K22,K23)=0,MAX(K22,K23),MIN(K22,K23))</f>
        <v>0</v>
      </c>
      <c r="M22" s="111">
        <f>RANK(L22,$L$10:$L$33,1)</f>
        <v>1</v>
      </c>
      <c r="N22" s="120"/>
      <c r="O22" s="111">
        <f>IF(ISBLANK(N22),0,200-10*(N22-1))</f>
        <v>0</v>
      </c>
    </row>
    <row r="23" spans="1:15" ht="38.25" customHeight="1">
      <c r="A23" s="121"/>
      <c r="B23" s="117"/>
      <c r="C23" s="117"/>
      <c r="D23" s="119"/>
      <c r="E23" s="38"/>
      <c r="F23" s="38"/>
      <c r="G23" s="34">
        <f t="shared" si="0"/>
        <v>0</v>
      </c>
      <c r="H23" s="37"/>
      <c r="I23" s="37"/>
      <c r="J23" s="35">
        <f t="shared" si="1"/>
        <v>0</v>
      </c>
      <c r="K23" s="34">
        <f t="shared" si="2"/>
        <v>0</v>
      </c>
      <c r="L23" s="118"/>
      <c r="M23" s="111"/>
      <c r="N23" s="120"/>
      <c r="O23" s="111"/>
    </row>
    <row r="24" spans="1:15" ht="38.25" customHeight="1">
      <c r="A24" s="121"/>
      <c r="B24" s="117" t="e">
        <f>VLOOKUP($A24,Список,2,0)</f>
        <v>#N/A</v>
      </c>
      <c r="C24" s="117" t="e">
        <f>VLOOKUP($A24,Список,3,0)</f>
        <v>#N/A</v>
      </c>
      <c r="D24" s="119" t="e">
        <f>VLOOKUP($A24,Список,6,0)</f>
        <v>#N/A</v>
      </c>
      <c r="E24" s="38"/>
      <c r="F24" s="38"/>
      <c r="G24" s="34">
        <f t="shared" si="0"/>
        <v>0</v>
      </c>
      <c r="H24" s="37"/>
      <c r="I24" s="37"/>
      <c r="J24" s="35">
        <f t="shared" si="1"/>
        <v>0</v>
      </c>
      <c r="K24" s="34">
        <f t="shared" si="2"/>
        <v>0</v>
      </c>
      <c r="L24" s="118">
        <f>IF(MIN(K24,K25)=0,MAX(K24,K25),MIN(K24,K25))</f>
        <v>0</v>
      </c>
      <c r="M24" s="111">
        <f>RANK(L24,$L$10:$L$33,1)</f>
        <v>1</v>
      </c>
      <c r="N24" s="120"/>
      <c r="O24" s="111">
        <f>IF(ISBLANK(N24),0,200-10*(N24-1))</f>
        <v>0</v>
      </c>
    </row>
    <row r="25" spans="1:15" ht="38.25" customHeight="1">
      <c r="A25" s="121"/>
      <c r="B25" s="117"/>
      <c r="C25" s="117"/>
      <c r="D25" s="119"/>
      <c r="E25" s="38"/>
      <c r="F25" s="38"/>
      <c r="G25" s="34">
        <f t="shared" si="0"/>
        <v>0</v>
      </c>
      <c r="H25" s="37"/>
      <c r="I25" s="37"/>
      <c r="J25" s="35">
        <f t="shared" si="1"/>
        <v>0</v>
      </c>
      <c r="K25" s="34">
        <f t="shared" si="2"/>
        <v>0</v>
      </c>
      <c r="L25" s="118"/>
      <c r="M25" s="111"/>
      <c r="N25" s="120"/>
      <c r="O25" s="111"/>
    </row>
    <row r="26" spans="1:15" ht="38.25" customHeight="1">
      <c r="A26" s="121"/>
      <c r="B26" s="117" t="e">
        <f>VLOOKUP($A26,Список,2,0)</f>
        <v>#N/A</v>
      </c>
      <c r="C26" s="117" t="e">
        <f>VLOOKUP($A26,Список,3,0)</f>
        <v>#N/A</v>
      </c>
      <c r="D26" s="119" t="e">
        <f>VLOOKUP($A26,Список,6,0)</f>
        <v>#N/A</v>
      </c>
      <c r="E26" s="38"/>
      <c r="F26" s="38"/>
      <c r="G26" s="34">
        <f t="shared" si="0"/>
        <v>0</v>
      </c>
      <c r="H26" s="37"/>
      <c r="I26" s="37"/>
      <c r="J26" s="35">
        <f t="shared" si="1"/>
        <v>0</v>
      </c>
      <c r="K26" s="34">
        <f t="shared" si="2"/>
        <v>0</v>
      </c>
      <c r="L26" s="118">
        <f>IF(MIN(K26,K27)=0,MAX(K26,K27),MIN(K26,K27))</f>
        <v>0</v>
      </c>
      <c r="M26" s="111">
        <f>RANK(L26,$L$10:$L$33,1)</f>
        <v>1</v>
      </c>
      <c r="N26" s="120"/>
      <c r="O26" s="111">
        <f>IF(ISBLANK(N26),0,200-10*(N26-1))</f>
        <v>0</v>
      </c>
    </row>
    <row r="27" spans="1:15" ht="38.25" customHeight="1">
      <c r="A27" s="121"/>
      <c r="B27" s="117"/>
      <c r="C27" s="117"/>
      <c r="D27" s="119"/>
      <c r="E27" s="38"/>
      <c r="F27" s="38"/>
      <c r="G27" s="34">
        <f t="shared" si="0"/>
        <v>0</v>
      </c>
      <c r="H27" s="37"/>
      <c r="I27" s="37"/>
      <c r="J27" s="35">
        <f t="shared" si="1"/>
        <v>0</v>
      </c>
      <c r="K27" s="34">
        <f t="shared" si="2"/>
        <v>0</v>
      </c>
      <c r="L27" s="118"/>
      <c r="M27" s="111"/>
      <c r="N27" s="120"/>
      <c r="O27" s="111"/>
    </row>
    <row r="28" spans="1:15" ht="38.25" customHeight="1">
      <c r="A28" s="121"/>
      <c r="B28" s="117" t="e">
        <f>VLOOKUP($A28,Список,2,0)</f>
        <v>#N/A</v>
      </c>
      <c r="C28" s="117" t="e">
        <f>VLOOKUP($A28,Список,3,0)</f>
        <v>#N/A</v>
      </c>
      <c r="D28" s="119" t="e">
        <f>VLOOKUP($A28,Список,6,0)</f>
        <v>#N/A</v>
      </c>
      <c r="E28" s="38"/>
      <c r="F28" s="38"/>
      <c r="G28" s="34">
        <f t="shared" si="0"/>
        <v>0</v>
      </c>
      <c r="H28" s="37"/>
      <c r="I28" s="37"/>
      <c r="J28" s="35">
        <f t="shared" si="1"/>
        <v>0</v>
      </c>
      <c r="K28" s="34">
        <f t="shared" si="2"/>
        <v>0</v>
      </c>
      <c r="L28" s="118">
        <f>IF(MIN(K28,K29)=0,MAX(K28,K29),MIN(K28,K29))</f>
        <v>0</v>
      </c>
      <c r="M28" s="111">
        <f>RANK(L28,$L$10:$L$33,1)</f>
        <v>1</v>
      </c>
      <c r="N28" s="120"/>
      <c r="O28" s="111">
        <f>IF(ISBLANK(N28),0,200-10*(N28-1))</f>
        <v>0</v>
      </c>
    </row>
    <row r="29" spans="1:15" ht="38.25" customHeight="1">
      <c r="A29" s="121"/>
      <c r="B29" s="117"/>
      <c r="C29" s="117"/>
      <c r="D29" s="119"/>
      <c r="E29" s="38"/>
      <c r="F29" s="38"/>
      <c r="G29" s="34">
        <f t="shared" si="0"/>
        <v>0</v>
      </c>
      <c r="H29" s="37"/>
      <c r="I29" s="37"/>
      <c r="J29" s="35">
        <f t="shared" si="1"/>
        <v>0</v>
      </c>
      <c r="K29" s="34">
        <f t="shared" si="2"/>
        <v>0</v>
      </c>
      <c r="L29" s="118"/>
      <c r="M29" s="111"/>
      <c r="N29" s="120"/>
      <c r="O29" s="111"/>
    </row>
    <row r="30" spans="1:15" ht="38.25" customHeight="1">
      <c r="A30" s="121"/>
      <c r="B30" s="117" t="e">
        <f>VLOOKUP($A30,Список,2,0)</f>
        <v>#N/A</v>
      </c>
      <c r="C30" s="117" t="e">
        <f>VLOOKUP($A30,Список,3,0)</f>
        <v>#N/A</v>
      </c>
      <c r="D30" s="119" t="e">
        <f>VLOOKUP($A30,Список,6,0)</f>
        <v>#N/A</v>
      </c>
      <c r="E30" s="38"/>
      <c r="F30" s="38"/>
      <c r="G30" s="34">
        <f t="shared" si="0"/>
        <v>0</v>
      </c>
      <c r="H30" s="37"/>
      <c r="I30" s="37"/>
      <c r="J30" s="35">
        <f t="shared" si="1"/>
        <v>0</v>
      </c>
      <c r="K30" s="34">
        <f t="shared" si="2"/>
        <v>0</v>
      </c>
      <c r="L30" s="118">
        <f>IF(MIN(K30,K31)=0,MAX(K30,K31),MIN(K30,K31))</f>
        <v>0</v>
      </c>
      <c r="M30" s="111">
        <f>RANK(L30,$L$10:$L$33,1)</f>
        <v>1</v>
      </c>
      <c r="N30" s="120"/>
      <c r="O30" s="111">
        <f>IF(ISBLANK(N30),0,200-10*(N30-1))</f>
        <v>0</v>
      </c>
    </row>
    <row r="31" spans="1:15" ht="38.25" customHeight="1">
      <c r="A31" s="121"/>
      <c r="B31" s="117"/>
      <c r="C31" s="117"/>
      <c r="D31" s="119"/>
      <c r="E31" s="38"/>
      <c r="F31" s="38"/>
      <c r="G31" s="34">
        <f t="shared" si="0"/>
        <v>0</v>
      </c>
      <c r="H31" s="37"/>
      <c r="I31" s="37"/>
      <c r="J31" s="35">
        <f t="shared" si="1"/>
        <v>0</v>
      </c>
      <c r="K31" s="34">
        <f t="shared" si="2"/>
        <v>0</v>
      </c>
      <c r="L31" s="118"/>
      <c r="M31" s="111"/>
      <c r="N31" s="120"/>
      <c r="O31" s="111"/>
    </row>
    <row r="32" spans="1:15" ht="38.25" customHeight="1">
      <c r="A32" s="121"/>
      <c r="B32" s="117" t="e">
        <f>VLOOKUP($A32,Список,2,0)</f>
        <v>#N/A</v>
      </c>
      <c r="C32" s="117" t="e">
        <f>VLOOKUP($A32,Список,3,0)</f>
        <v>#N/A</v>
      </c>
      <c r="D32" s="119" t="e">
        <f>VLOOKUP($A32,Список,6,0)</f>
        <v>#N/A</v>
      </c>
      <c r="E32" s="38"/>
      <c r="F32" s="38"/>
      <c r="G32" s="34">
        <f t="shared" si="0"/>
        <v>0</v>
      </c>
      <c r="H32" s="37"/>
      <c r="I32" s="37"/>
      <c r="J32" s="35">
        <f t="shared" si="1"/>
        <v>0</v>
      </c>
      <c r="K32" s="34">
        <f t="shared" si="2"/>
        <v>0</v>
      </c>
      <c r="L32" s="118">
        <f>IF(MIN(K32,K33)=0,MAX(K32,K33),MIN(K32,K33))</f>
        <v>0</v>
      </c>
      <c r="M32" s="111">
        <f>RANK(L32,$L$10:$L$33,1)</f>
        <v>1</v>
      </c>
      <c r="N32" s="120"/>
      <c r="O32" s="111">
        <f>IF(ISBLANK(N32),0,200-10*(N32-1))</f>
        <v>0</v>
      </c>
    </row>
    <row r="33" spans="1:15" ht="38.25" customHeight="1">
      <c r="A33" s="121"/>
      <c r="B33" s="117"/>
      <c r="C33" s="117"/>
      <c r="D33" s="119"/>
      <c r="E33" s="38"/>
      <c r="F33" s="38"/>
      <c r="G33" s="34">
        <f t="shared" si="0"/>
        <v>0</v>
      </c>
      <c r="H33" s="37"/>
      <c r="I33" s="37"/>
      <c r="J33" s="35">
        <f t="shared" si="1"/>
        <v>0</v>
      </c>
      <c r="K33" s="34">
        <f t="shared" si="2"/>
        <v>0</v>
      </c>
      <c r="L33" s="118"/>
      <c r="M33" s="111"/>
      <c r="N33" s="120"/>
      <c r="O33" s="111"/>
    </row>
    <row r="37" spans="2:3" ht="12">
      <c r="B37" s="55" t="s">
        <v>35</v>
      </c>
      <c r="C37" s="23"/>
    </row>
    <row r="38" spans="2:3" ht="12">
      <c r="B38" s="56" t="str">
        <f>Сводный!$B$27</f>
        <v>Табакаев В.А.</v>
      </c>
      <c r="C38" s="54"/>
    </row>
  </sheetData>
  <sheetProtection sheet="1" objects="1" scenarios="1"/>
  <mergeCells count="97">
    <mergeCell ref="B22:B23"/>
    <mergeCell ref="B24:B25"/>
    <mergeCell ref="B26:B27"/>
    <mergeCell ref="B28:B29"/>
    <mergeCell ref="A30:A31"/>
    <mergeCell ref="D24:D25"/>
    <mergeCell ref="A26:A27"/>
    <mergeCell ref="C26:C27"/>
    <mergeCell ref="A28:A29"/>
    <mergeCell ref="C28:C29"/>
    <mergeCell ref="L24:L25"/>
    <mergeCell ref="M24:M25"/>
    <mergeCell ref="N24:N25"/>
    <mergeCell ref="B32:B33"/>
    <mergeCell ref="B20:B21"/>
    <mergeCell ref="A24:A25"/>
    <mergeCell ref="C24:C25"/>
    <mergeCell ref="C32:C33"/>
    <mergeCell ref="A22:A23"/>
    <mergeCell ref="A32:A33"/>
    <mergeCell ref="A12:A13"/>
    <mergeCell ref="A20:A21"/>
    <mergeCell ref="C20:C21"/>
    <mergeCell ref="C22:C23"/>
    <mergeCell ref="C14:C15"/>
    <mergeCell ref="C16:C17"/>
    <mergeCell ref="C18:C19"/>
    <mergeCell ref="B14:B15"/>
    <mergeCell ref="B16:B17"/>
    <mergeCell ref="B18:B19"/>
    <mergeCell ref="L20:L21"/>
    <mergeCell ref="M20:M21"/>
    <mergeCell ref="L14:L15"/>
    <mergeCell ref="M14:M15"/>
    <mergeCell ref="L16:L17"/>
    <mergeCell ref="M16:M17"/>
    <mergeCell ref="L18:L19"/>
    <mergeCell ref="C10:C11"/>
    <mergeCell ref="C12:C13"/>
    <mergeCell ref="A10:A11"/>
    <mergeCell ref="B10:B11"/>
    <mergeCell ref="B12:B13"/>
    <mergeCell ref="M18:M19"/>
    <mergeCell ref="A14:A15"/>
    <mergeCell ref="A16:A17"/>
    <mergeCell ref="A18:A19"/>
    <mergeCell ref="L12:L13"/>
    <mergeCell ref="L22:L23"/>
    <mergeCell ref="L32:L33"/>
    <mergeCell ref="M32:M33"/>
    <mergeCell ref="N10:N11"/>
    <mergeCell ref="N12:N13"/>
    <mergeCell ref="N14:N15"/>
    <mergeCell ref="N16:N17"/>
    <mergeCell ref="N18:N19"/>
    <mergeCell ref="N20:N21"/>
    <mergeCell ref="N22:N23"/>
    <mergeCell ref="N32:N33"/>
    <mergeCell ref="D10:D11"/>
    <mergeCell ref="D12:D13"/>
    <mergeCell ref="D14:D15"/>
    <mergeCell ref="D16:D17"/>
    <mergeCell ref="D18:D19"/>
    <mergeCell ref="D20:D21"/>
    <mergeCell ref="D22:D23"/>
    <mergeCell ref="D32:D33"/>
    <mergeCell ref="M22:M23"/>
    <mergeCell ref="D28:D29"/>
    <mergeCell ref="L28:L29"/>
    <mergeCell ref="M28:M29"/>
    <mergeCell ref="N28:N29"/>
    <mergeCell ref="D26:D27"/>
    <mergeCell ref="L26:L27"/>
    <mergeCell ref="M26:M27"/>
    <mergeCell ref="N26:N27"/>
    <mergeCell ref="C30:C31"/>
    <mergeCell ref="B30:B31"/>
    <mergeCell ref="N30:N31"/>
    <mergeCell ref="D30:D31"/>
    <mergeCell ref="L30:L31"/>
    <mergeCell ref="M30:M31"/>
    <mergeCell ref="J3:K3"/>
    <mergeCell ref="O10:O11"/>
    <mergeCell ref="O12:O13"/>
    <mergeCell ref="O14:O15"/>
    <mergeCell ref="M12:M13"/>
    <mergeCell ref="M10:M11"/>
    <mergeCell ref="L10:L11"/>
    <mergeCell ref="O32:O33"/>
    <mergeCell ref="O24:O25"/>
    <mergeCell ref="O26:O27"/>
    <mergeCell ref="O28:O29"/>
    <mergeCell ref="O30:O31"/>
    <mergeCell ref="O16:O17"/>
    <mergeCell ref="O18:O19"/>
    <mergeCell ref="O20:O21"/>
    <mergeCell ref="O22:O23"/>
  </mergeCells>
  <printOptions/>
  <pageMargins left="0.75" right="0.75" top="1" bottom="1" header="0.5" footer="0.5"/>
  <pageSetup fitToHeight="1" fitToWidth="1" horizontalDpi="600" verticalDpi="600" orientation="landscape" paperSize="9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Y22"/>
  <sheetViews>
    <sheetView tabSelected="1" zoomScalePageLayoutView="0" workbookViewId="0" topLeftCell="A1">
      <pane xSplit="4" ySplit="9" topLeftCell="G12" activePane="bottomRight" state="frozen"/>
      <selection pane="topLeft" activeCell="B9" sqref="B9:B10"/>
      <selection pane="topRight" activeCell="B9" sqref="B9:B10"/>
      <selection pane="bottomLeft" activeCell="B9" sqref="B9:B10"/>
      <selection pane="bottomRight" activeCell="L1" sqref="L1"/>
    </sheetView>
  </sheetViews>
  <sheetFormatPr defaultColWidth="9.140625" defaultRowHeight="12.75"/>
  <cols>
    <col min="1" max="1" width="8.140625" style="1" bestFit="1" customWidth="1"/>
    <col min="2" max="3" width="24.7109375" style="1" customWidth="1"/>
    <col min="4" max="4" width="8.421875" style="1" bestFit="1" customWidth="1"/>
    <col min="5" max="5" width="9.7109375" style="1" bestFit="1" customWidth="1"/>
    <col min="6" max="6" width="10.7109375" style="1" bestFit="1" customWidth="1"/>
    <col min="7" max="7" width="9.7109375" style="1" customWidth="1"/>
    <col min="8" max="8" width="7.8515625" style="1" bestFit="1" customWidth="1"/>
    <col min="9" max="19" width="4.7109375" style="1" customWidth="1"/>
    <col min="20" max="20" width="8.57421875" style="1" bestFit="1" customWidth="1"/>
    <col min="21" max="22" width="9.7109375" style="1" bestFit="1" customWidth="1"/>
    <col min="23" max="23" width="6.421875" style="1" hidden="1" customWidth="1"/>
    <col min="24" max="24" width="6.7109375" style="1" bestFit="1" customWidth="1"/>
    <col min="25" max="25" width="6.7109375" style="1" customWidth="1"/>
    <col min="26" max="16384" width="9.140625" style="1" customWidth="1"/>
  </cols>
  <sheetData>
    <row r="1" spans="1:18" ht="12.75">
      <c r="A1" s="7"/>
      <c r="B1" s="7"/>
      <c r="C1" s="48" t="str">
        <f>Сводный!$C$1</f>
        <v>Краевые лично-командные соревнования  по рафтингу и гребному слалому «Лосиные игры 2014»</v>
      </c>
      <c r="D1" s="7"/>
      <c r="I1" s="15"/>
      <c r="K1" s="15"/>
      <c r="L1" s="3" t="s">
        <v>84</v>
      </c>
      <c r="M1" s="15"/>
      <c r="O1" s="15"/>
      <c r="Q1" s="15"/>
      <c r="R1" s="15"/>
    </row>
    <row r="2" spans="1:22" ht="12.75">
      <c r="A2" s="7"/>
      <c r="B2" s="7"/>
      <c r="C2" s="3" t="s">
        <v>32</v>
      </c>
      <c r="D2" s="7"/>
      <c r="F2" s="6"/>
      <c r="U2" s="15"/>
      <c r="V2" s="15"/>
    </row>
    <row r="3" spans="1:22" ht="12.75">
      <c r="A3" s="7"/>
      <c r="B3" s="7"/>
      <c r="C3" s="3" t="s">
        <v>39</v>
      </c>
      <c r="D3" s="7"/>
      <c r="F3" s="6"/>
      <c r="T3" s="115" t="s">
        <v>36</v>
      </c>
      <c r="U3" s="115"/>
      <c r="V3" s="15"/>
    </row>
    <row r="4" spans="1:22" ht="12.75">
      <c r="A4" s="7"/>
      <c r="B4" s="7"/>
      <c r="C4" s="48" t="str">
        <f>Сводный!$C$4</f>
        <v>Класс судов: К2 Ж</v>
      </c>
      <c r="D4" s="61"/>
      <c r="F4" s="6"/>
      <c r="T4" s="57"/>
      <c r="U4" s="57"/>
      <c r="V4" s="15"/>
    </row>
    <row r="5" spans="1:21" ht="12">
      <c r="A5" s="7"/>
      <c r="B5" s="7"/>
      <c r="C5" s="7"/>
      <c r="D5" s="30"/>
      <c r="T5" s="60" t="s">
        <v>24</v>
      </c>
      <c r="U5" s="30"/>
    </row>
    <row r="6" spans="1:22" ht="12.75">
      <c r="A6" s="17"/>
      <c r="B6" s="7"/>
      <c r="C6" s="8" t="str">
        <f>Сводный!$C$6</f>
        <v>Место проведения: р. Лосиха, Алтайский край</v>
      </c>
      <c r="D6" s="8"/>
      <c r="E6" s="9"/>
      <c r="F6" s="9"/>
      <c r="I6" s="15"/>
      <c r="K6" s="15"/>
      <c r="M6" s="15"/>
      <c r="O6" s="15"/>
      <c r="Q6" s="15"/>
      <c r="R6" s="15"/>
      <c r="T6" s="8" t="str">
        <f>Сводный!$K$6</f>
        <v>Дудник А.В. _____________</v>
      </c>
      <c r="V6" s="15"/>
    </row>
    <row r="7" spans="1:22" ht="12.75">
      <c r="A7" s="17"/>
      <c r="B7" s="7"/>
      <c r="C7" s="8" t="str">
        <f>Сводный!$C$7</f>
        <v>Время проведения: 18-19 апреля 2015 г.</v>
      </c>
      <c r="D7" s="8"/>
      <c r="E7" s="11"/>
      <c r="F7" s="11"/>
      <c r="G7" s="6"/>
      <c r="I7" s="15"/>
      <c r="K7" s="15"/>
      <c r="M7" s="15"/>
      <c r="O7" s="15"/>
      <c r="Q7" s="15"/>
      <c r="R7" s="15"/>
      <c r="T7" s="58" t="str">
        <f>Сводный!$K$7</f>
        <v>"___" _____________ 2012 г.</v>
      </c>
      <c r="U7" s="7"/>
      <c r="V7" s="61" t="s">
        <v>83</v>
      </c>
    </row>
    <row r="8" spans="1:22" s="20" customFormat="1" ht="12.75">
      <c r="A8" s="19"/>
      <c r="B8" s="18"/>
      <c r="C8" s="19"/>
      <c r="D8" s="21"/>
      <c r="E8" s="21"/>
      <c r="F8" s="21"/>
      <c r="G8" s="46"/>
      <c r="I8" s="4"/>
      <c r="K8" s="4"/>
      <c r="M8" s="4"/>
      <c r="O8" s="4"/>
      <c r="Q8" s="4"/>
      <c r="R8" s="4"/>
      <c r="U8" s="4"/>
      <c r="V8" s="4"/>
    </row>
    <row r="9" spans="1:25" ht="37.5">
      <c r="A9" s="36" t="s">
        <v>10</v>
      </c>
      <c r="B9" s="13" t="s">
        <v>11</v>
      </c>
      <c r="C9" s="13" t="s">
        <v>12</v>
      </c>
      <c r="D9" s="13" t="s">
        <v>29</v>
      </c>
      <c r="E9" s="36" t="s">
        <v>13</v>
      </c>
      <c r="F9" s="36" t="s">
        <v>14</v>
      </c>
      <c r="G9" s="13" t="s">
        <v>15</v>
      </c>
      <c r="H9" s="36" t="s">
        <v>28</v>
      </c>
      <c r="I9" s="36" t="s">
        <v>0</v>
      </c>
      <c r="J9" s="36" t="s">
        <v>1</v>
      </c>
      <c r="K9" s="36" t="s">
        <v>2</v>
      </c>
      <c r="L9" s="36" t="s">
        <v>3</v>
      </c>
      <c r="M9" s="36" t="s">
        <v>4</v>
      </c>
      <c r="N9" s="36" t="s">
        <v>5</v>
      </c>
      <c r="O9" s="36" t="s">
        <v>6</v>
      </c>
      <c r="P9" s="36" t="s">
        <v>7</v>
      </c>
      <c r="Q9" s="36" t="s">
        <v>8</v>
      </c>
      <c r="R9" s="36" t="s">
        <v>9</v>
      </c>
      <c r="S9" s="36" t="s">
        <v>81</v>
      </c>
      <c r="T9" s="13" t="s">
        <v>16</v>
      </c>
      <c r="U9" s="32" t="s">
        <v>17</v>
      </c>
      <c r="V9" s="32" t="s">
        <v>18</v>
      </c>
      <c r="W9" s="33" t="s">
        <v>19</v>
      </c>
      <c r="X9" s="39" t="s">
        <v>20</v>
      </c>
      <c r="Y9" s="33" t="s">
        <v>44</v>
      </c>
    </row>
    <row r="10" spans="1:25" ht="38.25" customHeight="1">
      <c r="A10" s="121">
        <v>216</v>
      </c>
      <c r="B10" s="117" t="str">
        <f>VLOOKUP($A10,Список,2,0)</f>
        <v>"Касатки"
г. Бийск
</v>
      </c>
      <c r="C10" s="117" t="str">
        <f>VLOOKUP($A10,Список,3,0)</f>
        <v>Воронина Анастасия Игоревна
Соколова Виктория Евгеньевна
</v>
      </c>
      <c r="D10" s="119" t="str">
        <f>VLOOKUP($A10,Список,6,0)</f>
        <v>
</v>
      </c>
      <c r="E10" s="38">
        <v>0.06736111111111111</v>
      </c>
      <c r="F10" s="100">
        <v>0.06938206018518518</v>
      </c>
      <c r="G10" s="40">
        <f aca="true" t="shared" si="0" ref="G10:G15">F10-E10</f>
        <v>0.0020209490740740743</v>
      </c>
      <c r="H10" s="37"/>
      <c r="I10" s="37">
        <v>5</v>
      </c>
      <c r="J10" s="37">
        <v>5</v>
      </c>
      <c r="K10" s="37">
        <v>5</v>
      </c>
      <c r="L10" s="37">
        <v>5</v>
      </c>
      <c r="M10" s="37">
        <v>50</v>
      </c>
      <c r="N10" s="37">
        <v>5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47">
        <f aca="true" t="shared" si="1" ref="T10:T15">SUM(H10:S10)</f>
        <v>75</v>
      </c>
      <c r="U10" s="40">
        <f aca="true" t="shared" si="2" ref="U10:U15">G10+TIME(,,T10)</f>
        <v>0.00288900462962963</v>
      </c>
      <c r="V10" s="123">
        <f>IF(MIN(U10,U11)=0,MAX(U10,U11),MIN(U10,U11))</f>
        <v>0.00288900462962963</v>
      </c>
      <c r="W10" s="122">
        <f>RANK(V10,$V$10:$V$17,1)</f>
        <v>1</v>
      </c>
      <c r="X10" s="120">
        <v>1</v>
      </c>
      <c r="Y10" s="111">
        <f>IF(ISBLANK(X10),0,300-15*(X10-1))</f>
        <v>300</v>
      </c>
    </row>
    <row r="11" spans="1:25" ht="38.25" customHeight="1">
      <c r="A11" s="121"/>
      <c r="B11" s="117"/>
      <c r="C11" s="117"/>
      <c r="D11" s="119"/>
      <c r="E11" s="38">
        <v>0.06041666666666667</v>
      </c>
      <c r="F11" s="38">
        <v>0.06252094907407407</v>
      </c>
      <c r="G11" s="40">
        <f t="shared" si="0"/>
        <v>0.0021042824074074054</v>
      </c>
      <c r="H11" s="37"/>
      <c r="I11" s="37">
        <v>50</v>
      </c>
      <c r="J11" s="37">
        <v>5</v>
      </c>
      <c r="K11" s="37">
        <v>5</v>
      </c>
      <c r="L11" s="37">
        <v>5</v>
      </c>
      <c r="M11" s="37">
        <v>5</v>
      </c>
      <c r="N11" s="37">
        <v>5</v>
      </c>
      <c r="O11" s="37">
        <v>5</v>
      </c>
      <c r="P11" s="37">
        <v>0</v>
      </c>
      <c r="Q11" s="37">
        <v>0</v>
      </c>
      <c r="R11" s="37">
        <v>5</v>
      </c>
      <c r="S11" s="37">
        <v>0</v>
      </c>
      <c r="T11" s="47">
        <f t="shared" si="1"/>
        <v>85</v>
      </c>
      <c r="U11" s="40">
        <f t="shared" si="2"/>
        <v>0.003088078703703702</v>
      </c>
      <c r="V11" s="123"/>
      <c r="W11" s="122"/>
      <c r="X11" s="120"/>
      <c r="Y11" s="111"/>
    </row>
    <row r="12" spans="1:25" ht="38.25" customHeight="1">
      <c r="A12" s="121">
        <v>246</v>
      </c>
      <c r="B12" s="117" t="str">
        <f>VLOOKUP($A12,Список,2,0)</f>
        <v>"Скат"
г. Бийск
</v>
      </c>
      <c r="C12" s="117" t="str">
        <f>VLOOKUP($A12,Список,3,0)</f>
        <v>Неустроева Мария Александровна
Орехова Анастасия Андреевна
</v>
      </c>
      <c r="D12" s="119" t="str">
        <f>VLOOKUP($A12,Список,6,0)</f>
        <v>
</v>
      </c>
      <c r="E12" s="38">
        <v>0.075</v>
      </c>
      <c r="F12" s="38">
        <v>0.07701388888888888</v>
      </c>
      <c r="G12" s="40">
        <f t="shared" si="0"/>
        <v>0.0020138888888888845</v>
      </c>
      <c r="H12" s="37"/>
      <c r="I12" s="37">
        <v>50</v>
      </c>
      <c r="J12" s="37">
        <v>50</v>
      </c>
      <c r="K12" s="37">
        <v>5</v>
      </c>
      <c r="L12" s="37">
        <v>5</v>
      </c>
      <c r="M12" s="37">
        <v>50</v>
      </c>
      <c r="N12" s="37">
        <v>50</v>
      </c>
      <c r="O12" s="37">
        <v>0</v>
      </c>
      <c r="P12" s="37">
        <v>0</v>
      </c>
      <c r="Q12" s="37">
        <v>5</v>
      </c>
      <c r="R12" s="37">
        <v>5</v>
      </c>
      <c r="S12" s="37">
        <v>50</v>
      </c>
      <c r="T12" s="47">
        <f t="shared" si="1"/>
        <v>270</v>
      </c>
      <c r="U12" s="40">
        <f t="shared" si="2"/>
        <v>0.005138888888888884</v>
      </c>
      <c r="V12" s="123">
        <f>IF(MIN(U12,U13)=0,MAX(U12,U13),MIN(U12,U13))</f>
        <v>0.005138888888888884</v>
      </c>
      <c r="W12" s="122">
        <f>RANK(V12,$V$10:$V$17,1)</f>
        <v>2</v>
      </c>
      <c r="X12" s="120">
        <v>2</v>
      </c>
      <c r="Y12" s="111">
        <f>IF(ISBLANK(X12),0,300-15*(X12-1))</f>
        <v>285</v>
      </c>
    </row>
    <row r="13" spans="1:25" ht="38.25" customHeight="1">
      <c r="A13" s="121"/>
      <c r="B13" s="117"/>
      <c r="C13" s="117"/>
      <c r="D13" s="119"/>
      <c r="E13" s="38">
        <v>0</v>
      </c>
      <c r="F13" s="38">
        <v>0</v>
      </c>
      <c r="G13" s="40">
        <f t="shared" si="0"/>
        <v>0</v>
      </c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47">
        <f t="shared" si="1"/>
        <v>0</v>
      </c>
      <c r="U13" s="40">
        <f t="shared" si="2"/>
        <v>0</v>
      </c>
      <c r="V13" s="123"/>
      <c r="W13" s="122"/>
      <c r="X13" s="120"/>
      <c r="Y13" s="111"/>
    </row>
    <row r="14" spans="1:25" ht="38.25" customHeight="1">
      <c r="A14" s="121">
        <v>237</v>
      </c>
      <c r="B14" s="117" t="str">
        <f>VLOOKUP($A14,Список,2,0)</f>
        <v>ТК АГАУ "Вертикаль"
г. Барнаул
</v>
      </c>
      <c r="C14" s="117" t="str">
        <f>VLOOKUP($A14,Список,3,0)</f>
        <v>Занина Юлия Николаевна
Старыгина Ольга Владимировна
</v>
      </c>
      <c r="D14" s="119" t="str">
        <f>VLOOKUP($A14,Список,6,0)</f>
        <v>
</v>
      </c>
      <c r="E14" s="38">
        <v>0.009027777777777779</v>
      </c>
      <c r="F14" s="100">
        <v>0.010497222222222222</v>
      </c>
      <c r="G14" s="40">
        <f t="shared" si="0"/>
        <v>0.0014694444444444434</v>
      </c>
      <c r="H14" s="37"/>
      <c r="I14" s="37">
        <v>50</v>
      </c>
      <c r="J14" s="37">
        <v>50</v>
      </c>
      <c r="K14" s="37">
        <v>5</v>
      </c>
      <c r="L14" s="37">
        <v>0</v>
      </c>
      <c r="M14" s="37">
        <v>50</v>
      </c>
      <c r="N14" s="37">
        <v>50</v>
      </c>
      <c r="O14" s="37">
        <v>50</v>
      </c>
      <c r="P14" s="37">
        <v>50</v>
      </c>
      <c r="Q14" s="37">
        <v>50</v>
      </c>
      <c r="R14" s="37">
        <v>5</v>
      </c>
      <c r="S14" s="37">
        <v>0</v>
      </c>
      <c r="T14" s="47">
        <f t="shared" si="1"/>
        <v>360</v>
      </c>
      <c r="U14" s="40">
        <f t="shared" si="2"/>
        <v>0.00563611111111111</v>
      </c>
      <c r="V14" s="123">
        <f>IF(MIN(U14,U15)=0,MAX(U14,U15),MIN(U14,U15))</f>
        <v>0.00563611111111111</v>
      </c>
      <c r="W14" s="122">
        <f>RANK(V14,$V$10:$V$17,1)</f>
        <v>3</v>
      </c>
      <c r="X14" s="120">
        <v>3</v>
      </c>
      <c r="Y14" s="111">
        <f>IF(ISBLANK(X14),0,300-15*(X14-1))</f>
        <v>270</v>
      </c>
    </row>
    <row r="15" spans="1:25" ht="38.25" customHeight="1">
      <c r="A15" s="121"/>
      <c r="B15" s="117"/>
      <c r="C15" s="117"/>
      <c r="D15" s="119"/>
      <c r="E15" s="38">
        <v>0.11180555555555556</v>
      </c>
      <c r="F15" s="38">
        <v>0.11395636574074075</v>
      </c>
      <c r="G15" s="40">
        <f t="shared" si="0"/>
        <v>0.0021508101851851896</v>
      </c>
      <c r="H15" s="37"/>
      <c r="I15" s="37">
        <v>50</v>
      </c>
      <c r="J15" s="37">
        <v>50</v>
      </c>
      <c r="K15" s="37">
        <v>50</v>
      </c>
      <c r="L15" s="37">
        <v>50</v>
      </c>
      <c r="M15" s="37">
        <v>50</v>
      </c>
      <c r="N15" s="37">
        <v>50</v>
      </c>
      <c r="O15" s="37">
        <v>50</v>
      </c>
      <c r="P15" s="37">
        <v>50</v>
      </c>
      <c r="Q15" s="37">
        <v>5</v>
      </c>
      <c r="R15" s="37">
        <v>5</v>
      </c>
      <c r="S15" s="37">
        <v>0</v>
      </c>
      <c r="T15" s="47">
        <f t="shared" si="1"/>
        <v>410</v>
      </c>
      <c r="U15" s="40">
        <f t="shared" si="2"/>
        <v>0.00689618055555556</v>
      </c>
      <c r="V15" s="123"/>
      <c r="W15" s="122"/>
      <c r="X15" s="120"/>
      <c r="Y15" s="111"/>
    </row>
    <row r="16" spans="1:25" ht="38.25" customHeight="1">
      <c r="A16" s="121">
        <v>222</v>
      </c>
      <c r="B16" s="117" t="str">
        <f>VLOOKUP($A16,Список,2,0)</f>
        <v>ТК АГАУ "Вертикаль"
г. Барнаул
</v>
      </c>
      <c r="C16" s="117" t="str">
        <f>VLOOKUP($A16,Список,3,0)</f>
        <v>Штерцер Мария Николаевна
Щелкунова Анна Александровна
</v>
      </c>
      <c r="D16" s="119" t="str">
        <f>VLOOKUP($A16,Список,6,0)</f>
        <v>
</v>
      </c>
      <c r="E16" s="38">
        <v>0.015277777777777777</v>
      </c>
      <c r="F16" s="100">
        <v>0.017373726851851852</v>
      </c>
      <c r="G16" s="40">
        <f>F16-E16</f>
        <v>0.0020959490740740747</v>
      </c>
      <c r="H16" s="37"/>
      <c r="I16" s="37">
        <v>50</v>
      </c>
      <c r="J16" s="37">
        <v>50</v>
      </c>
      <c r="K16" s="37">
        <v>50</v>
      </c>
      <c r="L16" s="37">
        <v>50</v>
      </c>
      <c r="M16" s="37">
        <v>50</v>
      </c>
      <c r="N16" s="37">
        <v>50</v>
      </c>
      <c r="O16" s="37">
        <v>50</v>
      </c>
      <c r="P16" s="37">
        <v>50</v>
      </c>
      <c r="Q16" s="37">
        <v>50</v>
      </c>
      <c r="R16" s="37">
        <v>0</v>
      </c>
      <c r="S16" s="37">
        <v>50</v>
      </c>
      <c r="T16" s="47">
        <f>SUM(H16:S16)</f>
        <v>500</v>
      </c>
      <c r="U16" s="40">
        <f>G16+TIME(,,T16)</f>
        <v>0.007882986111111111</v>
      </c>
      <c r="V16" s="123">
        <f>IF(MIN(U16,U17)=0,MAX(U16,U17),MIN(U16,U17))</f>
        <v>0.007641666666666669</v>
      </c>
      <c r="W16" s="122">
        <f>RANK(V16,$V$10:$V$17,1)</f>
        <v>4</v>
      </c>
      <c r="X16" s="120">
        <v>4</v>
      </c>
      <c r="Y16" s="111">
        <f>IF(ISBLANK(X16),0,300-15*(X16-1))</f>
        <v>255</v>
      </c>
    </row>
    <row r="17" spans="1:25" ht="38.25" customHeight="1">
      <c r="A17" s="121"/>
      <c r="B17" s="117"/>
      <c r="C17" s="117"/>
      <c r="D17" s="119"/>
      <c r="E17" s="38">
        <v>0.12361111111111112</v>
      </c>
      <c r="F17" s="38">
        <v>0.12540787037037038</v>
      </c>
      <c r="G17" s="40">
        <f>F17-E17</f>
        <v>0.0017967592592592618</v>
      </c>
      <c r="H17" s="37"/>
      <c r="I17" s="37">
        <v>50</v>
      </c>
      <c r="J17" s="37">
        <v>50</v>
      </c>
      <c r="K17" s="37">
        <v>50</v>
      </c>
      <c r="L17" s="37">
        <v>50</v>
      </c>
      <c r="M17" s="37">
        <v>50</v>
      </c>
      <c r="N17" s="37">
        <v>50</v>
      </c>
      <c r="O17" s="37">
        <v>50</v>
      </c>
      <c r="P17" s="37">
        <v>50</v>
      </c>
      <c r="Q17" s="37">
        <v>50</v>
      </c>
      <c r="R17" s="37">
        <v>5</v>
      </c>
      <c r="S17" s="37">
        <v>50</v>
      </c>
      <c r="T17" s="47">
        <f>SUM(H17:S17)</f>
        <v>505</v>
      </c>
      <c r="U17" s="40">
        <f>G17+TIME(,,T17)</f>
        <v>0.007641666666666669</v>
      </c>
      <c r="V17" s="123"/>
      <c r="W17" s="122"/>
      <c r="X17" s="120"/>
      <c r="Y17" s="111"/>
    </row>
    <row r="21" spans="2:3" ht="12">
      <c r="B21" s="55" t="s">
        <v>35</v>
      </c>
      <c r="C21" s="23"/>
    </row>
    <row r="22" spans="2:3" ht="12">
      <c r="B22" s="56" t="str">
        <f>Сводный!$B$27</f>
        <v>Табакаев В.А.</v>
      </c>
      <c r="C22" s="54"/>
    </row>
  </sheetData>
  <sheetProtection/>
  <mergeCells count="33">
    <mergeCell ref="Y16:Y17"/>
    <mergeCell ref="A16:A17"/>
    <mergeCell ref="B16:B17"/>
    <mergeCell ref="C16:C17"/>
    <mergeCell ref="D16:D17"/>
    <mergeCell ref="V16:V17"/>
    <mergeCell ref="W16:W17"/>
    <mergeCell ref="X16:X17"/>
    <mergeCell ref="V12:V13"/>
    <mergeCell ref="W12:W13"/>
    <mergeCell ref="C14:C15"/>
    <mergeCell ref="V14:V15"/>
    <mergeCell ref="D14:D15"/>
    <mergeCell ref="C12:C13"/>
    <mergeCell ref="A14:A15"/>
    <mergeCell ref="B14:B15"/>
    <mergeCell ref="A12:A13"/>
    <mergeCell ref="B12:B13"/>
    <mergeCell ref="D10:D11"/>
    <mergeCell ref="D12:D13"/>
    <mergeCell ref="C10:C11"/>
    <mergeCell ref="A10:A11"/>
    <mergeCell ref="B10:B11"/>
    <mergeCell ref="T3:U3"/>
    <mergeCell ref="Y10:Y11"/>
    <mergeCell ref="Y12:Y13"/>
    <mergeCell ref="Y14:Y15"/>
    <mergeCell ref="X10:X11"/>
    <mergeCell ref="X12:X13"/>
    <mergeCell ref="X14:X15"/>
    <mergeCell ref="W14:W15"/>
    <mergeCell ref="V10:V11"/>
    <mergeCell ref="W10:W11"/>
  </mergeCells>
  <printOptions/>
  <pageMargins left="0.75" right="0.75" top="1" bottom="1" header="0.5" footer="0.5"/>
  <pageSetup fitToHeight="1" fitToWidth="1" horizontalDpi="600" verticalDpi="600" orientation="landscape" paperSize="9" scale="6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P38"/>
  <sheetViews>
    <sheetView zoomScalePageLayoutView="0" workbookViewId="0" topLeftCell="A1">
      <pane xSplit="4" ySplit="9" topLeftCell="I10" activePane="bottomRight" state="frozen"/>
      <selection pane="topLeft" activeCell="B9" sqref="B9:B10"/>
      <selection pane="topRight" activeCell="B9" sqref="B9:B10"/>
      <selection pane="bottomLeft" activeCell="B9" sqref="B9:B10"/>
      <selection pane="bottomRight" activeCell="K6" sqref="K6:K7"/>
    </sheetView>
  </sheetViews>
  <sheetFormatPr defaultColWidth="9.140625" defaultRowHeight="12.75"/>
  <cols>
    <col min="1" max="1" width="8.140625" style="1" bestFit="1" customWidth="1"/>
    <col min="2" max="3" width="24.7109375" style="1" customWidth="1"/>
    <col min="4" max="4" width="8.421875" style="1" bestFit="1" customWidth="1"/>
    <col min="5" max="7" width="9.7109375" style="1" bestFit="1" customWidth="1"/>
    <col min="8" max="8" width="7.8515625" style="1" bestFit="1" customWidth="1"/>
    <col min="9" max="10" width="11.421875" style="1" bestFit="1" customWidth="1"/>
    <col min="11" max="11" width="8.57421875" style="1" bestFit="1" customWidth="1"/>
    <col min="12" max="13" width="9.7109375" style="1" bestFit="1" customWidth="1"/>
    <col min="14" max="14" width="6.7109375" style="1" customWidth="1"/>
    <col min="15" max="15" width="6.7109375" style="1" bestFit="1" customWidth="1"/>
    <col min="16" max="16" width="6.7109375" style="1" customWidth="1"/>
    <col min="17" max="16384" width="9.140625" style="1" customWidth="1"/>
  </cols>
  <sheetData>
    <row r="1" spans="1:9" ht="12.75">
      <c r="A1" s="7"/>
      <c r="B1" s="7"/>
      <c r="C1" s="48" t="str">
        <f>Сводный!$C$1</f>
        <v>Краевые лично-командные соревнования  по рафтингу и гребному слалому «Лосиные игры 2014»</v>
      </c>
      <c r="D1" s="7"/>
      <c r="G1" s="15"/>
      <c r="I1" s="15"/>
    </row>
    <row r="2" spans="1:6" ht="12.75">
      <c r="A2" s="7"/>
      <c r="B2" s="7"/>
      <c r="C2" s="3" t="s">
        <v>32</v>
      </c>
      <c r="D2" s="7"/>
      <c r="F2" s="6"/>
    </row>
    <row r="3" spans="1:12" ht="12.75">
      <c r="A3" s="7"/>
      <c r="B3" s="7"/>
      <c r="C3" s="3" t="s">
        <v>41</v>
      </c>
      <c r="D3" s="7"/>
      <c r="F3" s="6"/>
      <c r="K3" s="115" t="s">
        <v>36</v>
      </c>
      <c r="L3" s="115"/>
    </row>
    <row r="4" spans="1:12" ht="12.75">
      <c r="A4" s="7"/>
      <c r="B4" s="7"/>
      <c r="C4" s="48" t="str">
        <f>Сводный!$C$4</f>
        <v>Класс судов: К2 Ж</v>
      </c>
      <c r="D4" s="61"/>
      <c r="F4" s="6"/>
      <c r="K4" s="57"/>
      <c r="L4" s="57"/>
    </row>
    <row r="5" spans="1:12" ht="12">
      <c r="A5" s="7"/>
      <c r="B5" s="7"/>
      <c r="C5" s="7"/>
      <c r="D5" s="30"/>
      <c r="K5" s="60" t="s">
        <v>24</v>
      </c>
      <c r="L5" s="30"/>
    </row>
    <row r="6" spans="1:11" ht="12.75">
      <c r="A6" s="17"/>
      <c r="B6" s="7"/>
      <c r="C6" s="8" t="str">
        <f>Сводный!$C$6</f>
        <v>Место проведения: р. Лосиха, Алтайский край</v>
      </c>
      <c r="D6" s="8"/>
      <c r="E6" s="9"/>
      <c r="F6" s="9"/>
      <c r="G6" s="15"/>
      <c r="I6" s="15"/>
      <c r="K6" s="8" t="str">
        <f>Сводный!$K$6</f>
        <v>Дудник А.В. _____________</v>
      </c>
    </row>
    <row r="7" spans="1:12" ht="12.75">
      <c r="A7" s="17"/>
      <c r="B7" s="7"/>
      <c r="C7" s="8" t="str">
        <f>Сводный!$C$7</f>
        <v>Время проведения: 18-19 апреля 2015 г.</v>
      </c>
      <c r="D7" s="8"/>
      <c r="E7" s="11"/>
      <c r="F7" s="11"/>
      <c r="G7" s="15"/>
      <c r="I7" s="15"/>
      <c r="K7" s="58" t="str">
        <f>Сводный!$K$7</f>
        <v>"___" _____________ 2012 г.</v>
      </c>
      <c r="L7" s="7"/>
    </row>
    <row r="8" spans="1:9" s="20" customFormat="1" ht="12.75">
      <c r="A8" s="19"/>
      <c r="B8" s="18"/>
      <c r="C8" s="19"/>
      <c r="D8" s="21"/>
      <c r="E8" s="21"/>
      <c r="F8" s="21"/>
      <c r="G8" s="4"/>
      <c r="I8" s="4"/>
    </row>
    <row r="9" spans="1:16" ht="37.5">
      <c r="A9" s="36" t="s">
        <v>10</v>
      </c>
      <c r="B9" s="13" t="s">
        <v>11</v>
      </c>
      <c r="C9" s="13" t="s">
        <v>12</v>
      </c>
      <c r="D9" s="13" t="s">
        <v>29</v>
      </c>
      <c r="E9" s="36" t="s">
        <v>13</v>
      </c>
      <c r="F9" s="36" t="s">
        <v>14</v>
      </c>
      <c r="G9" s="13" t="s">
        <v>15</v>
      </c>
      <c r="H9" s="36" t="s">
        <v>28</v>
      </c>
      <c r="I9" s="36" t="s">
        <v>30</v>
      </c>
      <c r="J9" s="36" t="s">
        <v>31</v>
      </c>
      <c r="K9" s="13" t="s">
        <v>16</v>
      </c>
      <c r="L9" s="32" t="s">
        <v>17</v>
      </c>
      <c r="M9" s="32" t="s">
        <v>18</v>
      </c>
      <c r="N9" s="33" t="s">
        <v>19</v>
      </c>
      <c r="O9" s="39" t="s">
        <v>20</v>
      </c>
      <c r="P9" s="33" t="s">
        <v>44</v>
      </c>
    </row>
    <row r="10" spans="1:16" ht="38.25" customHeight="1">
      <c r="A10" s="121"/>
      <c r="B10" s="117" t="e">
        <f>VLOOKUP($A10,Список,2,0)</f>
        <v>#N/A</v>
      </c>
      <c r="C10" s="117" t="e">
        <f>VLOOKUP($A10,Список,3,0)</f>
        <v>#N/A</v>
      </c>
      <c r="D10" s="119" t="e">
        <f>VLOOKUP($A10,Список,6,0)</f>
        <v>#N/A</v>
      </c>
      <c r="E10" s="38"/>
      <c r="F10" s="38"/>
      <c r="G10" s="34">
        <f>F10-E10</f>
        <v>0</v>
      </c>
      <c r="H10" s="37"/>
      <c r="I10" s="37"/>
      <c r="J10" s="37"/>
      <c r="K10" s="35">
        <f>SUM(H10:J10)</f>
        <v>0</v>
      </c>
      <c r="L10" s="34">
        <f>G10+TIME(,,K10)</f>
        <v>0</v>
      </c>
      <c r="M10" s="118">
        <f>IF(MIN(L10,L11)=0,MAX(L10,L11),MIN(L10,L11))</f>
        <v>0</v>
      </c>
      <c r="N10" s="111">
        <f>RANK(M10,$M$10:$M$33,1)</f>
        <v>1</v>
      </c>
      <c r="O10" s="120"/>
      <c r="P10" s="111">
        <f>IF(ISBLANK(O10),0,400-20*(O10-1))</f>
        <v>0</v>
      </c>
    </row>
    <row r="11" spans="1:16" ht="38.25" customHeight="1">
      <c r="A11" s="121"/>
      <c r="B11" s="117"/>
      <c r="C11" s="117"/>
      <c r="D11" s="119"/>
      <c r="E11" s="38"/>
      <c r="F11" s="38"/>
      <c r="G11" s="34">
        <f aca="true" t="shared" si="0" ref="G11:G33">F11-E11</f>
        <v>0</v>
      </c>
      <c r="H11" s="37"/>
      <c r="I11" s="37"/>
      <c r="J11" s="37"/>
      <c r="K11" s="35">
        <f aca="true" t="shared" si="1" ref="K11:K33">SUM(H11:J11)</f>
        <v>0</v>
      </c>
      <c r="L11" s="34">
        <f aca="true" t="shared" si="2" ref="L11:L33">G11+TIME(,,K11)</f>
        <v>0</v>
      </c>
      <c r="M11" s="118"/>
      <c r="N11" s="111"/>
      <c r="O11" s="120"/>
      <c r="P11" s="111"/>
    </row>
    <row r="12" spans="1:16" ht="38.25" customHeight="1">
      <c r="A12" s="121"/>
      <c r="B12" s="117" t="e">
        <f>VLOOKUP($A12,Список,2,0)</f>
        <v>#N/A</v>
      </c>
      <c r="C12" s="117" t="e">
        <f>VLOOKUP($A12,Список,3,0)</f>
        <v>#N/A</v>
      </c>
      <c r="D12" s="119" t="e">
        <f>VLOOKUP($A12,Список,6,0)</f>
        <v>#N/A</v>
      </c>
      <c r="E12" s="38"/>
      <c r="F12" s="38"/>
      <c r="G12" s="34">
        <f t="shared" si="0"/>
        <v>0</v>
      </c>
      <c r="H12" s="37"/>
      <c r="I12" s="37"/>
      <c r="J12" s="37"/>
      <c r="K12" s="35">
        <f t="shared" si="1"/>
        <v>0</v>
      </c>
      <c r="L12" s="34">
        <f t="shared" si="2"/>
        <v>0</v>
      </c>
      <c r="M12" s="118">
        <f>IF(MIN(L12,L13)=0,MAX(L12,L13),MIN(L12,L13))</f>
        <v>0</v>
      </c>
      <c r="N12" s="111">
        <f>RANK(M12,$M$10:$M$33,1)</f>
        <v>1</v>
      </c>
      <c r="O12" s="120"/>
      <c r="P12" s="111">
        <f>IF(ISBLANK(O12),0,400-20*(O12-1))</f>
        <v>0</v>
      </c>
    </row>
    <row r="13" spans="1:16" ht="38.25" customHeight="1">
      <c r="A13" s="121"/>
      <c r="B13" s="117"/>
      <c r="C13" s="117"/>
      <c r="D13" s="119"/>
      <c r="E13" s="38"/>
      <c r="F13" s="38"/>
      <c r="G13" s="34">
        <f t="shared" si="0"/>
        <v>0</v>
      </c>
      <c r="H13" s="37"/>
      <c r="I13" s="37"/>
      <c r="J13" s="37"/>
      <c r="K13" s="35">
        <f t="shared" si="1"/>
        <v>0</v>
      </c>
      <c r="L13" s="34">
        <f t="shared" si="2"/>
        <v>0</v>
      </c>
      <c r="M13" s="118"/>
      <c r="N13" s="111"/>
      <c r="O13" s="120"/>
      <c r="P13" s="111"/>
    </row>
    <row r="14" spans="1:16" ht="38.25" customHeight="1">
      <c r="A14" s="121"/>
      <c r="B14" s="117" t="e">
        <f>VLOOKUP($A14,Список,2,0)</f>
        <v>#N/A</v>
      </c>
      <c r="C14" s="117" t="e">
        <f>VLOOKUP($A14,Список,3,0)</f>
        <v>#N/A</v>
      </c>
      <c r="D14" s="119" t="e">
        <f>VLOOKUP($A14,Список,6,0)</f>
        <v>#N/A</v>
      </c>
      <c r="E14" s="38"/>
      <c r="F14" s="38"/>
      <c r="G14" s="34">
        <f t="shared" si="0"/>
        <v>0</v>
      </c>
      <c r="H14" s="37"/>
      <c r="I14" s="37"/>
      <c r="J14" s="37"/>
      <c r="K14" s="35">
        <f t="shared" si="1"/>
        <v>0</v>
      </c>
      <c r="L14" s="34">
        <f t="shared" si="2"/>
        <v>0</v>
      </c>
      <c r="M14" s="118">
        <f>IF(MIN(L14,L15)=0,MAX(L14,L15),MIN(L14,L15))</f>
        <v>0</v>
      </c>
      <c r="N14" s="111">
        <f>RANK(M14,$M$10:$M$33,1)</f>
        <v>1</v>
      </c>
      <c r="O14" s="120"/>
      <c r="P14" s="111">
        <f>IF(ISBLANK(O14),0,400-20*(O14-1))</f>
        <v>0</v>
      </c>
    </row>
    <row r="15" spans="1:16" ht="38.25" customHeight="1">
      <c r="A15" s="121"/>
      <c r="B15" s="117"/>
      <c r="C15" s="117"/>
      <c r="D15" s="119"/>
      <c r="E15" s="38"/>
      <c r="F15" s="38"/>
      <c r="G15" s="34">
        <f t="shared" si="0"/>
        <v>0</v>
      </c>
      <c r="H15" s="37"/>
      <c r="I15" s="37"/>
      <c r="J15" s="37"/>
      <c r="K15" s="35">
        <f t="shared" si="1"/>
        <v>0</v>
      </c>
      <c r="L15" s="34">
        <f t="shared" si="2"/>
        <v>0</v>
      </c>
      <c r="M15" s="118"/>
      <c r="N15" s="111"/>
      <c r="O15" s="120"/>
      <c r="P15" s="111"/>
    </row>
    <row r="16" spans="1:16" ht="38.25" customHeight="1">
      <c r="A16" s="121"/>
      <c r="B16" s="117" t="e">
        <f>VLOOKUP($A16,Список,2,0)</f>
        <v>#N/A</v>
      </c>
      <c r="C16" s="117" t="e">
        <f>VLOOKUP($A16,Список,3,0)</f>
        <v>#N/A</v>
      </c>
      <c r="D16" s="119" t="e">
        <f>VLOOKUP($A16,Список,6,0)</f>
        <v>#N/A</v>
      </c>
      <c r="E16" s="38"/>
      <c r="F16" s="38"/>
      <c r="G16" s="34">
        <f t="shared" si="0"/>
        <v>0</v>
      </c>
      <c r="H16" s="37"/>
      <c r="I16" s="37"/>
      <c r="J16" s="37"/>
      <c r="K16" s="35">
        <f t="shared" si="1"/>
        <v>0</v>
      </c>
      <c r="L16" s="34">
        <f t="shared" si="2"/>
        <v>0</v>
      </c>
      <c r="M16" s="118">
        <f>IF(MIN(L16,L17)=0,MAX(L16,L17),MIN(L16,L17))</f>
        <v>0</v>
      </c>
      <c r="N16" s="111">
        <f>RANK(M16,$M$10:$M$33,1)</f>
        <v>1</v>
      </c>
      <c r="O16" s="120"/>
      <c r="P16" s="111">
        <f>IF(ISBLANK(O16),0,400-20*(O16-1))</f>
        <v>0</v>
      </c>
    </row>
    <row r="17" spans="1:16" ht="38.25" customHeight="1">
      <c r="A17" s="121"/>
      <c r="B17" s="117"/>
      <c r="C17" s="117"/>
      <c r="D17" s="119"/>
      <c r="E17" s="38"/>
      <c r="F17" s="38"/>
      <c r="G17" s="34">
        <f t="shared" si="0"/>
        <v>0</v>
      </c>
      <c r="H17" s="37"/>
      <c r="I17" s="37"/>
      <c r="J17" s="37"/>
      <c r="K17" s="35">
        <f t="shared" si="1"/>
        <v>0</v>
      </c>
      <c r="L17" s="34">
        <f t="shared" si="2"/>
        <v>0</v>
      </c>
      <c r="M17" s="118"/>
      <c r="N17" s="111"/>
      <c r="O17" s="120"/>
      <c r="P17" s="111"/>
    </row>
    <row r="18" spans="1:16" ht="38.25" customHeight="1">
      <c r="A18" s="121"/>
      <c r="B18" s="117" t="e">
        <f>VLOOKUP($A18,Список,2,0)</f>
        <v>#N/A</v>
      </c>
      <c r="C18" s="117" t="e">
        <f>VLOOKUP($A18,Список,3,0)</f>
        <v>#N/A</v>
      </c>
      <c r="D18" s="119" t="e">
        <f>VLOOKUP($A18,Список,6,0)</f>
        <v>#N/A</v>
      </c>
      <c r="E18" s="38"/>
      <c r="F18" s="38"/>
      <c r="G18" s="34">
        <f t="shared" si="0"/>
        <v>0</v>
      </c>
      <c r="H18" s="37"/>
      <c r="I18" s="37"/>
      <c r="J18" s="37"/>
      <c r="K18" s="35">
        <f t="shared" si="1"/>
        <v>0</v>
      </c>
      <c r="L18" s="34">
        <f t="shared" si="2"/>
        <v>0</v>
      </c>
      <c r="M18" s="118">
        <f>IF(MIN(L18,L19)=0,MAX(L18,L19),MIN(L18,L19))</f>
        <v>0</v>
      </c>
      <c r="N18" s="111">
        <f>RANK(M18,$M$10:$M$33,1)</f>
        <v>1</v>
      </c>
      <c r="O18" s="120"/>
      <c r="P18" s="111">
        <f>IF(ISBLANK(O18),0,400-20*(O18-1))</f>
        <v>0</v>
      </c>
    </row>
    <row r="19" spans="1:16" ht="38.25" customHeight="1">
      <c r="A19" s="121"/>
      <c r="B19" s="117"/>
      <c r="C19" s="117"/>
      <c r="D19" s="119"/>
      <c r="E19" s="38"/>
      <c r="F19" s="38"/>
      <c r="G19" s="34">
        <f t="shared" si="0"/>
        <v>0</v>
      </c>
      <c r="H19" s="37"/>
      <c r="I19" s="37"/>
      <c r="J19" s="37"/>
      <c r="K19" s="35">
        <f t="shared" si="1"/>
        <v>0</v>
      </c>
      <c r="L19" s="34">
        <f t="shared" si="2"/>
        <v>0</v>
      </c>
      <c r="M19" s="118"/>
      <c r="N19" s="111"/>
      <c r="O19" s="120"/>
      <c r="P19" s="111"/>
    </row>
    <row r="20" spans="1:16" ht="38.25" customHeight="1">
      <c r="A20" s="121"/>
      <c r="B20" s="117" t="e">
        <f>VLOOKUP($A20,Список,2,0)</f>
        <v>#N/A</v>
      </c>
      <c r="C20" s="117" t="e">
        <f>VLOOKUP($A20,Список,3,0)</f>
        <v>#N/A</v>
      </c>
      <c r="D20" s="119" t="e">
        <f>VLOOKUP($A20,Список,6,0)</f>
        <v>#N/A</v>
      </c>
      <c r="E20" s="38"/>
      <c r="F20" s="38"/>
      <c r="G20" s="34">
        <f t="shared" si="0"/>
        <v>0</v>
      </c>
      <c r="H20" s="37"/>
      <c r="I20" s="37"/>
      <c r="J20" s="37"/>
      <c r="K20" s="35">
        <f t="shared" si="1"/>
        <v>0</v>
      </c>
      <c r="L20" s="34">
        <f t="shared" si="2"/>
        <v>0</v>
      </c>
      <c r="M20" s="118">
        <f>IF(MIN(L20,L21)=0,MAX(L20,L21),MIN(L20,L21))</f>
        <v>0</v>
      </c>
      <c r="N20" s="111">
        <f>RANK(M20,$M$10:$M$33,1)</f>
        <v>1</v>
      </c>
      <c r="O20" s="120"/>
      <c r="P20" s="111">
        <f>IF(ISBLANK(O20),0,400-20*(O20-1))</f>
        <v>0</v>
      </c>
    </row>
    <row r="21" spans="1:16" ht="38.25" customHeight="1">
      <c r="A21" s="121"/>
      <c r="B21" s="117"/>
      <c r="C21" s="117"/>
      <c r="D21" s="119"/>
      <c r="E21" s="38"/>
      <c r="F21" s="38"/>
      <c r="G21" s="34">
        <f t="shared" si="0"/>
        <v>0</v>
      </c>
      <c r="H21" s="37"/>
      <c r="I21" s="37"/>
      <c r="J21" s="37"/>
      <c r="K21" s="35">
        <f t="shared" si="1"/>
        <v>0</v>
      </c>
      <c r="L21" s="34">
        <f t="shared" si="2"/>
        <v>0</v>
      </c>
      <c r="M21" s="118"/>
      <c r="N21" s="111"/>
      <c r="O21" s="120"/>
      <c r="P21" s="111"/>
    </row>
    <row r="22" spans="1:16" ht="38.25" customHeight="1">
      <c r="A22" s="121"/>
      <c r="B22" s="117" t="e">
        <f>VLOOKUP($A22,Список,2,0)</f>
        <v>#N/A</v>
      </c>
      <c r="C22" s="117" t="e">
        <f>VLOOKUP($A22,Список,3,0)</f>
        <v>#N/A</v>
      </c>
      <c r="D22" s="119" t="e">
        <f>VLOOKUP($A22,Список,6,0)</f>
        <v>#N/A</v>
      </c>
      <c r="E22" s="38"/>
      <c r="F22" s="38"/>
      <c r="G22" s="34">
        <f t="shared" si="0"/>
        <v>0</v>
      </c>
      <c r="H22" s="37"/>
      <c r="I22" s="37"/>
      <c r="J22" s="37"/>
      <c r="K22" s="35">
        <f t="shared" si="1"/>
        <v>0</v>
      </c>
      <c r="L22" s="34">
        <f t="shared" si="2"/>
        <v>0</v>
      </c>
      <c r="M22" s="118">
        <f>IF(MIN(L22,L23)=0,MAX(L22,L23),MIN(L22,L23))</f>
        <v>0</v>
      </c>
      <c r="N22" s="111">
        <f>RANK(M22,$M$10:$M$33,1)</f>
        <v>1</v>
      </c>
      <c r="O22" s="120"/>
      <c r="P22" s="111">
        <f>IF(ISBLANK(O22),0,400-20*(O22-1))</f>
        <v>0</v>
      </c>
    </row>
    <row r="23" spans="1:16" ht="38.25" customHeight="1">
      <c r="A23" s="121"/>
      <c r="B23" s="117"/>
      <c r="C23" s="117"/>
      <c r="D23" s="119"/>
      <c r="E23" s="38"/>
      <c r="F23" s="38"/>
      <c r="G23" s="34">
        <f t="shared" si="0"/>
        <v>0</v>
      </c>
      <c r="H23" s="37"/>
      <c r="I23" s="37"/>
      <c r="J23" s="37"/>
      <c r="K23" s="35">
        <f t="shared" si="1"/>
        <v>0</v>
      </c>
      <c r="L23" s="34">
        <f t="shared" si="2"/>
        <v>0</v>
      </c>
      <c r="M23" s="118"/>
      <c r="N23" s="111"/>
      <c r="O23" s="120"/>
      <c r="P23" s="111"/>
    </row>
    <row r="24" spans="1:16" ht="38.25" customHeight="1">
      <c r="A24" s="121"/>
      <c r="B24" s="117" t="e">
        <f>VLOOKUP($A24,Список,2,0)</f>
        <v>#N/A</v>
      </c>
      <c r="C24" s="117" t="e">
        <f>VLOOKUP($A24,Список,3,0)</f>
        <v>#N/A</v>
      </c>
      <c r="D24" s="119" t="e">
        <f>VLOOKUP($A24,Список,6,0)</f>
        <v>#N/A</v>
      </c>
      <c r="E24" s="38"/>
      <c r="F24" s="38"/>
      <c r="G24" s="34">
        <f t="shared" si="0"/>
        <v>0</v>
      </c>
      <c r="H24" s="37"/>
      <c r="I24" s="37"/>
      <c r="J24" s="37"/>
      <c r="K24" s="35">
        <f t="shared" si="1"/>
        <v>0</v>
      </c>
      <c r="L24" s="34">
        <f t="shared" si="2"/>
        <v>0</v>
      </c>
      <c r="M24" s="118">
        <f>IF(MIN(L24,L25)=0,MAX(L24,L25),MIN(L24,L25))</f>
        <v>0</v>
      </c>
      <c r="N24" s="111">
        <f>RANK(M24,$M$10:$M$33,1)</f>
        <v>1</v>
      </c>
      <c r="O24" s="120"/>
      <c r="P24" s="111">
        <f>IF(ISBLANK(O24),0,400-20*(O24-1))</f>
        <v>0</v>
      </c>
    </row>
    <row r="25" spans="1:16" ht="38.25" customHeight="1">
      <c r="A25" s="121"/>
      <c r="B25" s="117"/>
      <c r="C25" s="117"/>
      <c r="D25" s="119"/>
      <c r="E25" s="38"/>
      <c r="F25" s="38"/>
      <c r="G25" s="34">
        <f t="shared" si="0"/>
        <v>0</v>
      </c>
      <c r="H25" s="37"/>
      <c r="I25" s="37"/>
      <c r="J25" s="37"/>
      <c r="K25" s="35">
        <f t="shared" si="1"/>
        <v>0</v>
      </c>
      <c r="L25" s="34">
        <f t="shared" si="2"/>
        <v>0</v>
      </c>
      <c r="M25" s="118"/>
      <c r="N25" s="111"/>
      <c r="O25" s="120"/>
      <c r="P25" s="111"/>
    </row>
    <row r="26" spans="1:16" ht="38.25" customHeight="1">
      <c r="A26" s="121"/>
      <c r="B26" s="117" t="e">
        <f>VLOOKUP($A26,Список,2,0)</f>
        <v>#N/A</v>
      </c>
      <c r="C26" s="117" t="e">
        <f>VLOOKUP($A26,Список,3,0)</f>
        <v>#N/A</v>
      </c>
      <c r="D26" s="119" t="e">
        <f>VLOOKUP($A26,Список,6,0)</f>
        <v>#N/A</v>
      </c>
      <c r="E26" s="38"/>
      <c r="F26" s="38"/>
      <c r="G26" s="34">
        <f t="shared" si="0"/>
        <v>0</v>
      </c>
      <c r="H26" s="37"/>
      <c r="I26" s="37"/>
      <c r="J26" s="37"/>
      <c r="K26" s="35">
        <f t="shared" si="1"/>
        <v>0</v>
      </c>
      <c r="L26" s="34">
        <f t="shared" si="2"/>
        <v>0</v>
      </c>
      <c r="M26" s="118">
        <f>IF(MIN(L26,L27)=0,MAX(L26,L27),MIN(L26,L27))</f>
        <v>0</v>
      </c>
      <c r="N26" s="111">
        <f>RANK(M26,$M$10:$M$33,1)</f>
        <v>1</v>
      </c>
      <c r="O26" s="120"/>
      <c r="P26" s="111">
        <f>IF(ISBLANK(O26),0,400-20*(O26-1))</f>
        <v>0</v>
      </c>
    </row>
    <row r="27" spans="1:16" ht="38.25" customHeight="1">
      <c r="A27" s="121"/>
      <c r="B27" s="117"/>
      <c r="C27" s="117"/>
      <c r="D27" s="119"/>
      <c r="E27" s="38"/>
      <c r="F27" s="38"/>
      <c r="G27" s="34">
        <f t="shared" si="0"/>
        <v>0</v>
      </c>
      <c r="H27" s="37"/>
      <c r="I27" s="37"/>
      <c r="J27" s="37"/>
      <c r="K27" s="35">
        <f t="shared" si="1"/>
        <v>0</v>
      </c>
      <c r="L27" s="34">
        <f t="shared" si="2"/>
        <v>0</v>
      </c>
      <c r="M27" s="118"/>
      <c r="N27" s="111"/>
      <c r="O27" s="120"/>
      <c r="P27" s="111"/>
    </row>
    <row r="28" spans="1:16" ht="38.25" customHeight="1">
      <c r="A28" s="121"/>
      <c r="B28" s="117" t="e">
        <f>VLOOKUP($A28,Список,2,0)</f>
        <v>#N/A</v>
      </c>
      <c r="C28" s="117" t="e">
        <f>VLOOKUP($A28,Список,3,0)</f>
        <v>#N/A</v>
      </c>
      <c r="D28" s="119" t="e">
        <f>VLOOKUP($A28,Список,6,0)</f>
        <v>#N/A</v>
      </c>
      <c r="E28" s="38"/>
      <c r="F28" s="38"/>
      <c r="G28" s="34">
        <f t="shared" si="0"/>
        <v>0</v>
      </c>
      <c r="H28" s="37"/>
      <c r="I28" s="37"/>
      <c r="J28" s="37"/>
      <c r="K28" s="35">
        <f t="shared" si="1"/>
        <v>0</v>
      </c>
      <c r="L28" s="34">
        <f t="shared" si="2"/>
        <v>0</v>
      </c>
      <c r="M28" s="118">
        <f>IF(MIN(L28,L29)=0,MAX(L28,L29),MIN(L28,L29))</f>
        <v>0</v>
      </c>
      <c r="N28" s="111">
        <f>RANK(M28,$M$10:$M$33,1)</f>
        <v>1</v>
      </c>
      <c r="O28" s="120"/>
      <c r="P28" s="111">
        <f>IF(ISBLANK(O28),0,400-20*(O28-1))</f>
        <v>0</v>
      </c>
    </row>
    <row r="29" spans="1:16" ht="38.25" customHeight="1">
      <c r="A29" s="121"/>
      <c r="B29" s="117"/>
      <c r="C29" s="117"/>
      <c r="D29" s="119"/>
      <c r="E29" s="38"/>
      <c r="F29" s="38"/>
      <c r="G29" s="34">
        <f t="shared" si="0"/>
        <v>0</v>
      </c>
      <c r="H29" s="37"/>
      <c r="I29" s="37"/>
      <c r="J29" s="37"/>
      <c r="K29" s="35">
        <f t="shared" si="1"/>
        <v>0</v>
      </c>
      <c r="L29" s="34">
        <f t="shared" si="2"/>
        <v>0</v>
      </c>
      <c r="M29" s="118"/>
      <c r="N29" s="111"/>
      <c r="O29" s="120"/>
      <c r="P29" s="111"/>
    </row>
    <row r="30" spans="1:16" ht="38.25" customHeight="1">
      <c r="A30" s="121"/>
      <c r="B30" s="117" t="e">
        <f>VLOOKUP($A30,Список,2,0)</f>
        <v>#N/A</v>
      </c>
      <c r="C30" s="117" t="e">
        <f>VLOOKUP($A30,Список,3,0)</f>
        <v>#N/A</v>
      </c>
      <c r="D30" s="119" t="e">
        <f>VLOOKUP($A30,Список,6,0)</f>
        <v>#N/A</v>
      </c>
      <c r="E30" s="38"/>
      <c r="F30" s="38"/>
      <c r="G30" s="34">
        <f t="shared" si="0"/>
        <v>0</v>
      </c>
      <c r="H30" s="37"/>
      <c r="I30" s="37"/>
      <c r="J30" s="37"/>
      <c r="K30" s="35">
        <f t="shared" si="1"/>
        <v>0</v>
      </c>
      <c r="L30" s="34">
        <f t="shared" si="2"/>
        <v>0</v>
      </c>
      <c r="M30" s="118">
        <f>IF(MIN(L30,L31)=0,MAX(L30,L31),MIN(L30,L31))</f>
        <v>0</v>
      </c>
      <c r="N30" s="111">
        <f>RANK(M30,$M$10:$M$33,1)</f>
        <v>1</v>
      </c>
      <c r="O30" s="120"/>
      <c r="P30" s="111">
        <f>IF(ISBLANK(O30),0,400-20*(O30-1))</f>
        <v>0</v>
      </c>
    </row>
    <row r="31" spans="1:16" ht="38.25" customHeight="1">
      <c r="A31" s="121"/>
      <c r="B31" s="117"/>
      <c r="C31" s="117"/>
      <c r="D31" s="119"/>
      <c r="E31" s="38"/>
      <c r="F31" s="38"/>
      <c r="G31" s="34">
        <f t="shared" si="0"/>
        <v>0</v>
      </c>
      <c r="H31" s="37"/>
      <c r="I31" s="37"/>
      <c r="J31" s="37"/>
      <c r="K31" s="35">
        <f t="shared" si="1"/>
        <v>0</v>
      </c>
      <c r="L31" s="34">
        <f t="shared" si="2"/>
        <v>0</v>
      </c>
      <c r="M31" s="118"/>
      <c r="N31" s="111"/>
      <c r="O31" s="120"/>
      <c r="P31" s="111"/>
    </row>
    <row r="32" spans="1:16" ht="38.25" customHeight="1">
      <c r="A32" s="121"/>
      <c r="B32" s="117" t="e">
        <f>VLOOKUP($A32,Список,2,0)</f>
        <v>#N/A</v>
      </c>
      <c r="C32" s="117" t="e">
        <f>VLOOKUP($A32,Список,3,0)</f>
        <v>#N/A</v>
      </c>
      <c r="D32" s="119" t="e">
        <f>VLOOKUP($A32,Список,6,0)</f>
        <v>#N/A</v>
      </c>
      <c r="E32" s="38"/>
      <c r="F32" s="38"/>
      <c r="G32" s="34">
        <f t="shared" si="0"/>
        <v>0</v>
      </c>
      <c r="H32" s="37"/>
      <c r="I32" s="37"/>
      <c r="J32" s="37"/>
      <c r="K32" s="35">
        <f t="shared" si="1"/>
        <v>0</v>
      </c>
      <c r="L32" s="34">
        <f t="shared" si="2"/>
        <v>0</v>
      </c>
      <c r="M32" s="118">
        <f>IF(MIN(L32,L33)=0,MAX(L32,L33),MIN(L32,L33))</f>
        <v>0</v>
      </c>
      <c r="N32" s="111">
        <f>RANK(M32,$M$10:$M$33,1)</f>
        <v>1</v>
      </c>
      <c r="O32" s="120"/>
      <c r="P32" s="111">
        <f>IF(ISBLANK(O32),0,400-20*(O32-1))</f>
        <v>0</v>
      </c>
    </row>
    <row r="33" spans="1:16" ht="38.25" customHeight="1">
      <c r="A33" s="121"/>
      <c r="B33" s="117"/>
      <c r="C33" s="117"/>
      <c r="D33" s="119"/>
      <c r="E33" s="38"/>
      <c r="F33" s="38"/>
      <c r="G33" s="34">
        <f t="shared" si="0"/>
        <v>0</v>
      </c>
      <c r="H33" s="37"/>
      <c r="I33" s="37"/>
      <c r="J33" s="37"/>
      <c r="K33" s="35">
        <f t="shared" si="1"/>
        <v>0</v>
      </c>
      <c r="L33" s="34">
        <f t="shared" si="2"/>
        <v>0</v>
      </c>
      <c r="M33" s="118"/>
      <c r="N33" s="111"/>
      <c r="O33" s="120"/>
      <c r="P33" s="111"/>
    </row>
    <row r="37" spans="2:3" ht="12">
      <c r="B37" s="55" t="s">
        <v>35</v>
      </c>
      <c r="C37" s="23"/>
    </row>
    <row r="38" spans="2:3" ht="12">
      <c r="B38" s="56" t="str">
        <f>Сводный!$B$27</f>
        <v>Табакаев В.А.</v>
      </c>
      <c r="C38" s="54"/>
    </row>
  </sheetData>
  <sheetProtection sheet="1" objects="1" scenarios="1"/>
  <mergeCells count="97">
    <mergeCell ref="B22:B23"/>
    <mergeCell ref="B24:B25"/>
    <mergeCell ref="B26:B27"/>
    <mergeCell ref="B28:B29"/>
    <mergeCell ref="A30:A31"/>
    <mergeCell ref="D24:D25"/>
    <mergeCell ref="A26:A27"/>
    <mergeCell ref="C26:C27"/>
    <mergeCell ref="A28:A29"/>
    <mergeCell ref="C28:C29"/>
    <mergeCell ref="M24:M25"/>
    <mergeCell ref="N24:N25"/>
    <mergeCell ref="O24:O25"/>
    <mergeCell ref="B32:B33"/>
    <mergeCell ref="B20:B21"/>
    <mergeCell ref="A24:A25"/>
    <mergeCell ref="C24:C25"/>
    <mergeCell ref="C32:C33"/>
    <mergeCell ref="A22:A23"/>
    <mergeCell ref="A32:A33"/>
    <mergeCell ref="A12:A13"/>
    <mergeCell ref="A20:A21"/>
    <mergeCell ref="C20:C21"/>
    <mergeCell ref="C22:C23"/>
    <mergeCell ref="C14:C15"/>
    <mergeCell ref="C16:C17"/>
    <mergeCell ref="C18:C19"/>
    <mergeCell ref="B14:B15"/>
    <mergeCell ref="B16:B17"/>
    <mergeCell ref="B18:B19"/>
    <mergeCell ref="M20:M21"/>
    <mergeCell ref="N20:N21"/>
    <mergeCell ref="M14:M15"/>
    <mergeCell ref="N14:N15"/>
    <mergeCell ref="M16:M17"/>
    <mergeCell ref="N16:N17"/>
    <mergeCell ref="M18:M19"/>
    <mergeCell ref="C10:C11"/>
    <mergeCell ref="C12:C13"/>
    <mergeCell ref="A10:A11"/>
    <mergeCell ref="B10:B11"/>
    <mergeCell ref="B12:B13"/>
    <mergeCell ref="N18:N19"/>
    <mergeCell ref="A14:A15"/>
    <mergeCell ref="A16:A17"/>
    <mergeCell ref="A18:A19"/>
    <mergeCell ref="M12:M13"/>
    <mergeCell ref="M22:M23"/>
    <mergeCell ref="M32:M33"/>
    <mergeCell ref="N32:N33"/>
    <mergeCell ref="O10:O11"/>
    <mergeCell ref="O12:O13"/>
    <mergeCell ref="O14:O15"/>
    <mergeCell ref="O16:O17"/>
    <mergeCell ref="O18:O19"/>
    <mergeCell ref="O20:O21"/>
    <mergeCell ref="O22:O23"/>
    <mergeCell ref="O32:O33"/>
    <mergeCell ref="D10:D11"/>
    <mergeCell ref="D12:D13"/>
    <mergeCell ref="D14:D15"/>
    <mergeCell ref="D16:D17"/>
    <mergeCell ref="D18:D19"/>
    <mergeCell ref="D20:D21"/>
    <mergeCell ref="D22:D23"/>
    <mergeCell ref="D32:D33"/>
    <mergeCell ref="N22:N23"/>
    <mergeCell ref="D28:D29"/>
    <mergeCell ref="M28:M29"/>
    <mergeCell ref="N28:N29"/>
    <mergeCell ref="O28:O29"/>
    <mergeCell ref="D26:D27"/>
    <mergeCell ref="M26:M27"/>
    <mergeCell ref="N26:N27"/>
    <mergeCell ref="O26:O27"/>
    <mergeCell ref="C30:C31"/>
    <mergeCell ref="B30:B31"/>
    <mergeCell ref="O30:O31"/>
    <mergeCell ref="D30:D31"/>
    <mergeCell ref="M30:M31"/>
    <mergeCell ref="N30:N31"/>
    <mergeCell ref="K3:L3"/>
    <mergeCell ref="P10:P11"/>
    <mergeCell ref="P12:P13"/>
    <mergeCell ref="P14:P15"/>
    <mergeCell ref="N12:N13"/>
    <mergeCell ref="N10:N11"/>
    <mergeCell ref="M10:M11"/>
    <mergeCell ref="P32:P33"/>
    <mergeCell ref="P24:P25"/>
    <mergeCell ref="P26:P27"/>
    <mergeCell ref="P28:P29"/>
    <mergeCell ref="P30:P31"/>
    <mergeCell ref="P16:P17"/>
    <mergeCell ref="P18:P19"/>
    <mergeCell ref="P20:P21"/>
    <mergeCell ref="P22:P23"/>
  </mergeCells>
  <printOptions/>
  <pageMargins left="0.75" right="0.75" top="1" bottom="1" header="0.5" footer="0.5"/>
  <pageSetup fitToHeight="1" fitToWidth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2015-04-18T14:18:12Z</cp:lastPrinted>
  <dcterms:created xsi:type="dcterms:W3CDTF">1996-10-08T23:32:33Z</dcterms:created>
  <dcterms:modified xsi:type="dcterms:W3CDTF">2015-04-19T05:49:50Z</dcterms:modified>
  <cp:category/>
  <cp:version/>
  <cp:contentType/>
  <cp:contentStatus/>
</cp:coreProperties>
</file>